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8" windowWidth="22116" windowHeight="8460" tabRatio="856" activeTab="5"/>
  </bookViews>
  <sheets>
    <sheet name="AEROPUERTOS INTERNACIONALES" sheetId="21" r:id="rId1"/>
    <sheet name="AEROPUERTOS NACIONALES" sheetId="22" r:id="rId2"/>
    <sheet name="EMPRESAS INTERNACIONALES" sheetId="24" r:id="rId3"/>
    <sheet name="EMPRESAS NACIONALES" sheetId="25" r:id="rId4"/>
    <sheet name="TOTAL AEROPUERTOS" sheetId="26" r:id="rId5"/>
    <sheet name="TOTAL EMPRESAS" sheetId="27" r:id="rId6"/>
  </sheets>
  <definedNames>
    <definedName name="_xlnm._FilterDatabase" localSheetId="0" hidden="1">'AEROPUERTOS INTERNACIONALES'!$B$6:$D$99</definedName>
    <definedName name="_xlnm._FilterDatabase" localSheetId="1" hidden="1">'AEROPUERTOS NACIONALES'!$B$6:$D$487</definedName>
    <definedName name="_xlnm._FilterDatabase" localSheetId="2" hidden="1">'EMPRESAS INTERNACIONALES'!$B$6:$E$7</definedName>
    <definedName name="_xlnm._FilterDatabase" localSheetId="3" hidden="1">'EMPRESAS NACIONALES'!$B$6:$E$1137</definedName>
  </definedNames>
  <calcPr calcId="145621" iterate="1"/>
</workbook>
</file>

<file path=xl/calcChain.xml><?xml version="1.0" encoding="utf-8"?>
<calcChain xmlns="http://schemas.openxmlformats.org/spreadsheetml/2006/main">
  <c r="E682" i="25" l="1"/>
  <c r="E1068" i="25"/>
  <c r="E1128" i="25"/>
  <c r="E1120" i="25"/>
  <c r="E1112" i="25"/>
  <c r="E1106" i="25"/>
  <c r="E1098" i="25"/>
  <c r="E1091" i="25"/>
  <c r="E1083" i="25"/>
  <c r="E1075" i="25"/>
  <c r="E1069" i="25"/>
  <c r="E901" i="25" l="1"/>
  <c r="E1057" i="25"/>
  <c r="E1052" i="25"/>
  <c r="E1044" i="25"/>
  <c r="E1039" i="25"/>
  <c r="E1029" i="25"/>
  <c r="E1020" i="25"/>
  <c r="E1010" i="25"/>
  <c r="E1005" i="25"/>
  <c r="E996" i="25"/>
  <c r="E985" i="25"/>
  <c r="E980" i="25"/>
  <c r="E970" i="25"/>
  <c r="E962" i="25"/>
  <c r="E948" i="25"/>
  <c r="E932" i="25"/>
  <c r="E923" i="25"/>
  <c r="E916" i="25"/>
  <c r="E911" i="25"/>
  <c r="E902" i="25"/>
  <c r="D901" i="25" l="1"/>
  <c r="E889" i="25"/>
  <c r="E880" i="25"/>
  <c r="E870" i="25"/>
  <c r="E860" i="25"/>
  <c r="E848" i="25"/>
  <c r="E840" i="25"/>
  <c r="E834" i="25"/>
  <c r="E821" i="25"/>
  <c r="E811" i="25"/>
  <c r="E800" i="25"/>
  <c r="E788" i="25"/>
  <c r="E782" i="25"/>
  <c r="E770" i="25"/>
  <c r="E757" i="25"/>
  <c r="E745" i="25"/>
  <c r="E737" i="25"/>
  <c r="E725" i="25"/>
  <c r="E715" i="25"/>
  <c r="E702" i="25"/>
  <c r="E691" i="25"/>
  <c r="E683" i="25"/>
  <c r="E528" i="25"/>
  <c r="E674" i="25"/>
  <c r="E668" i="25"/>
  <c r="E656" i="25"/>
  <c r="E645" i="25"/>
  <c r="E636" i="25"/>
  <c r="E623" i="25"/>
  <c r="E611" i="25"/>
  <c r="E600" i="25"/>
  <c r="E590" i="25"/>
  <c r="E578" i="25"/>
  <c r="E566" i="25"/>
  <c r="E558" i="25"/>
  <c r="E548" i="25"/>
  <c r="E541" i="25"/>
  <c r="E529" i="25"/>
  <c r="E442" i="25"/>
  <c r="E521" i="25"/>
  <c r="E510" i="25"/>
  <c r="E497" i="25"/>
  <c r="E491" i="25"/>
  <c r="E482" i="25"/>
  <c r="E475" i="25"/>
  <c r="E466" i="25"/>
  <c r="E458" i="25"/>
  <c r="E448" i="25"/>
  <c r="E173" i="25"/>
  <c r="E434" i="25"/>
  <c r="E425" i="25"/>
  <c r="E412" i="25"/>
  <c r="E401" i="25"/>
  <c r="E388" i="25"/>
  <c r="E380" i="25"/>
  <c r="E370" i="25"/>
  <c r="E357" i="25"/>
  <c r="E345" i="25"/>
  <c r="E332" i="25"/>
  <c r="E321" i="25"/>
  <c r="E309" i="25"/>
  <c r="E303" i="25"/>
  <c r="E293" i="25"/>
  <c r="E283" i="25"/>
  <c r="E275" i="25"/>
  <c r="E264" i="25"/>
  <c r="E251" i="25"/>
  <c r="E238" i="25"/>
  <c r="E224" i="25"/>
  <c r="E211" i="25"/>
  <c r="E198" i="25"/>
  <c r="E187" i="25"/>
  <c r="E174" i="25"/>
  <c r="E8" i="25"/>
  <c r="E167" i="25"/>
  <c r="E162" i="25"/>
  <c r="E150" i="25"/>
  <c r="E138" i="25"/>
  <c r="E124" i="25"/>
  <c r="E111" i="25"/>
  <c r="E101" i="25"/>
  <c r="E91" i="25"/>
  <c r="E83" i="25"/>
  <c r="E71" i="25"/>
  <c r="E65" i="25"/>
  <c r="E55" i="25"/>
  <c r="E42" i="25"/>
  <c r="E32" i="25"/>
  <c r="E20" i="25"/>
  <c r="E9" i="25"/>
  <c r="D1068" i="25"/>
  <c r="D1128" i="25"/>
  <c r="D1120" i="25"/>
  <c r="D1112" i="25"/>
  <c r="D1106" i="25"/>
  <c r="D1098" i="25"/>
  <c r="D1091" i="25"/>
  <c r="D1083" i="25"/>
  <c r="D1075" i="25"/>
  <c r="D1069" i="25"/>
  <c r="D1057" i="25"/>
  <c r="D1052" i="25"/>
  <c r="D1044" i="25"/>
  <c r="D1039" i="25"/>
  <c r="D1029" i="25"/>
  <c r="D1020" i="25"/>
  <c r="D1010" i="25"/>
  <c r="D1005" i="25"/>
  <c r="D1001" i="25"/>
  <c r="D996" i="25"/>
  <c r="D985" i="25"/>
  <c r="D980" i="25"/>
  <c r="D970" i="25"/>
  <c r="D962" i="25"/>
  <c r="D957" i="25"/>
  <c r="D948" i="25"/>
  <c r="D944" i="25"/>
  <c r="D932" i="25"/>
  <c r="D923" i="25"/>
  <c r="D916" i="25"/>
  <c r="D911" i="25"/>
  <c r="D902" i="25"/>
  <c r="D682" i="25"/>
  <c r="D889" i="25"/>
  <c r="D880" i="25"/>
  <c r="D870" i="25"/>
  <c r="D860" i="25"/>
  <c r="D848" i="25"/>
  <c r="D840" i="25"/>
  <c r="D834" i="25"/>
  <c r="D821" i="25"/>
  <c r="D811" i="25"/>
  <c r="D800" i="25"/>
  <c r="D788" i="25"/>
  <c r="D782" i="25"/>
  <c r="D770" i="25"/>
  <c r="D757" i="25"/>
  <c r="D745" i="25"/>
  <c r="D737" i="25"/>
  <c r="D725" i="25"/>
  <c r="D715" i="25"/>
  <c r="D702" i="25"/>
  <c r="D691" i="25"/>
  <c r="D683" i="25"/>
  <c r="D528" i="25"/>
  <c r="D674" i="25"/>
  <c r="D668" i="25"/>
  <c r="D656" i="25"/>
  <c r="D645" i="25"/>
  <c r="D636" i="25"/>
  <c r="D623" i="25"/>
  <c r="D611" i="25"/>
  <c r="D600" i="25"/>
  <c r="D590" i="25"/>
  <c r="D578" i="25"/>
  <c r="D566" i="25"/>
  <c r="D558" i="25"/>
  <c r="D548" i="25"/>
  <c r="D541" i="25"/>
  <c r="D529" i="25"/>
  <c r="D442" i="25"/>
  <c r="D521" i="25"/>
  <c r="D510" i="25"/>
  <c r="D497" i="25"/>
  <c r="D491" i="25"/>
  <c r="D482" i="25"/>
  <c r="D475" i="25"/>
  <c r="D466" i="25"/>
  <c r="D458" i="25"/>
  <c r="D448" i="25"/>
  <c r="D443" i="25"/>
  <c r="D173" i="25"/>
  <c r="D434" i="25"/>
  <c r="D425" i="25"/>
  <c r="D412" i="25"/>
  <c r="D401" i="25"/>
  <c r="D388" i="25"/>
  <c r="D380" i="25"/>
  <c r="D370" i="25"/>
  <c r="D357" i="25"/>
  <c r="D345" i="25"/>
  <c r="D332" i="25"/>
  <c r="D321" i="25"/>
  <c r="D309" i="25"/>
  <c r="D303" i="25"/>
  <c r="D293" i="25"/>
  <c r="D283" i="25"/>
  <c r="D275" i="25"/>
  <c r="D264" i="25"/>
  <c r="D251" i="25"/>
  <c r="D238" i="25"/>
  <c r="D224" i="25"/>
  <c r="D211" i="25"/>
  <c r="D198" i="25"/>
  <c r="D187" i="25"/>
  <c r="D8" i="25"/>
  <c r="D174" i="25"/>
  <c r="D150" i="25"/>
  <c r="D138" i="25"/>
  <c r="D124" i="25"/>
  <c r="D111" i="25"/>
  <c r="D101" i="25"/>
  <c r="D91" i="25"/>
  <c r="D83" i="25"/>
  <c r="D71" i="25"/>
  <c r="D65" i="25"/>
  <c r="D55" i="25"/>
  <c r="D42" i="25"/>
  <c r="D32" i="25"/>
  <c r="D20" i="25"/>
  <c r="D9" i="25"/>
  <c r="C1135" i="25"/>
  <c r="E357" i="24"/>
  <c r="E142" i="24"/>
  <c r="E187" i="24"/>
  <c r="E179" i="24"/>
  <c r="E166" i="24"/>
  <c r="E152" i="24"/>
  <c r="E143" i="24"/>
  <c r="E122" i="24"/>
  <c r="E135" i="24"/>
  <c r="E128" i="24"/>
  <c r="E123" i="24"/>
  <c r="E72" i="24"/>
  <c r="E109" i="24"/>
  <c r="E103" i="24"/>
  <c r="E95" i="24"/>
  <c r="E90" i="24"/>
  <c r="E80" i="24"/>
  <c r="E73" i="24"/>
  <c r="E48" i="24"/>
  <c r="E59" i="24"/>
  <c r="E49" i="24"/>
  <c r="E257" i="24"/>
  <c r="E228" i="24"/>
  <c r="E222" i="24"/>
  <c r="E207" i="24"/>
  <c r="E202" i="24"/>
  <c r="E118" i="24"/>
  <c r="E40" i="24"/>
  <c r="E31" i="24"/>
  <c r="E24" i="24"/>
  <c r="E14" i="24"/>
  <c r="D353" i="24"/>
  <c r="D347" i="24"/>
  <c r="D333" i="24"/>
  <c r="D339" i="24"/>
  <c r="D334" i="24"/>
  <c r="D318" i="24"/>
  <c r="D329" i="24"/>
  <c r="D325" i="24"/>
  <c r="D319" i="24"/>
  <c r="D305" i="24"/>
  <c r="D314" i="24"/>
  <c r="D312" i="24"/>
  <c r="D306" i="24"/>
  <c r="D286" i="24"/>
  <c r="D299" i="24"/>
  <c r="D295" i="24"/>
  <c r="D291" i="24"/>
  <c r="D287" i="24"/>
  <c r="D280" i="24"/>
  <c r="D264" i="24"/>
  <c r="D277" i="24"/>
  <c r="D272" i="24"/>
  <c r="D265" i="24"/>
  <c r="D257" i="24"/>
  <c r="D250" i="24"/>
  <c r="D234" i="24"/>
  <c r="D245" i="24"/>
  <c r="D239" i="24"/>
  <c r="D235" i="24"/>
  <c r="D228" i="24"/>
  <c r="D222" i="24"/>
  <c r="D217" i="24"/>
  <c r="D207" i="24"/>
  <c r="D202" i="24"/>
  <c r="D142" i="24"/>
  <c r="D197" i="24"/>
  <c r="D187" i="24"/>
  <c r="D179" i="24"/>
  <c r="D174" i="24"/>
  <c r="D166" i="24"/>
  <c r="D162" i="24"/>
  <c r="D152" i="24"/>
  <c r="D143" i="24"/>
  <c r="D122" i="24"/>
  <c r="D135" i="24"/>
  <c r="D128" i="24"/>
  <c r="D123" i="24"/>
  <c r="D118" i="24"/>
  <c r="D72" i="24"/>
  <c r="D109" i="24"/>
  <c r="D103" i="24"/>
  <c r="D95" i="24"/>
  <c r="D90" i="24"/>
  <c r="D80" i="24"/>
  <c r="D73" i="24"/>
  <c r="D48" i="24"/>
  <c r="D66" i="24"/>
  <c r="D59" i="24"/>
  <c r="D49" i="24"/>
  <c r="D40" i="24"/>
  <c r="D31" i="24"/>
  <c r="D24" i="24"/>
  <c r="D14" i="24"/>
  <c r="D8" i="24"/>
  <c r="D357" i="24"/>
  <c r="C357" i="24"/>
  <c r="D485" i="22"/>
  <c r="D471" i="22"/>
  <c r="D460" i="22"/>
  <c r="D451" i="22"/>
  <c r="D445" i="22"/>
  <c r="D440" i="22"/>
  <c r="D426" i="22"/>
  <c r="D418" i="22"/>
  <c r="D405" i="22"/>
  <c r="D390" i="22"/>
  <c r="D380" i="22"/>
  <c r="D366" i="22"/>
  <c r="D357" i="22"/>
  <c r="D346" i="22"/>
  <c r="D341" i="22"/>
  <c r="D330" i="22"/>
  <c r="D314" i="22"/>
  <c r="D302" i="22"/>
  <c r="D288" i="22"/>
  <c r="D273" i="22"/>
  <c r="D268" i="22"/>
  <c r="D253" i="22"/>
  <c r="D239" i="22"/>
  <c r="D234" i="22"/>
  <c r="D223" i="22"/>
  <c r="D209" i="22"/>
  <c r="D198" i="22"/>
  <c r="D190" i="22"/>
  <c r="D176" i="22"/>
  <c r="D162" i="22"/>
  <c r="D154" i="22"/>
  <c r="D139" i="22"/>
  <c r="D134" i="22"/>
  <c r="D119" i="22"/>
  <c r="D115" i="22"/>
  <c r="D100" i="22"/>
  <c r="D84" i="22"/>
  <c r="D69" i="22"/>
  <c r="D56" i="22"/>
  <c r="D46" i="22"/>
  <c r="D31" i="22"/>
  <c r="D22" i="22"/>
  <c r="D8" i="22"/>
  <c r="D97" i="21"/>
  <c r="D93" i="21"/>
  <c r="D80" i="21"/>
  <c r="D75" i="21"/>
  <c r="D68" i="21"/>
  <c r="D60" i="21"/>
  <c r="D51" i="21"/>
  <c r="D39" i="21"/>
  <c r="D34" i="21"/>
  <c r="D22" i="21"/>
  <c r="D12" i="21"/>
  <c r="D8" i="21"/>
  <c r="D1135" i="25" l="1"/>
  <c r="E1135" i="25"/>
  <c r="C485" i="22"/>
  <c r="C98" i="21"/>
  <c r="C97" i="21"/>
</calcChain>
</file>

<file path=xl/sharedStrings.xml><?xml version="1.0" encoding="utf-8"?>
<sst xmlns="http://schemas.openxmlformats.org/spreadsheetml/2006/main" count="2196" uniqueCount="110">
  <si>
    <t>BOGOTA - ELDORADO</t>
  </si>
  <si>
    <t>CALI - ALFONSO BONILLA ARAGON</t>
  </si>
  <si>
    <t>LAN PERU</t>
  </si>
  <si>
    <t>TACA INTERNATIONAL</t>
  </si>
  <si>
    <t>CUCUTA - CAMILO DAZA</t>
  </si>
  <si>
    <t>RIONEGRO - JOSE M. CORDOVA</t>
  </si>
  <si>
    <t>BARRANQUILLA-E. CORTISSOZ</t>
  </si>
  <si>
    <t>EASYFLY S.A</t>
  </si>
  <si>
    <t>BUCARAMANGA - PALONEGRO</t>
  </si>
  <si>
    <t>MEDELLIN - OLAYA HERRERA</t>
  </si>
  <si>
    <t>ARMENIA - EL EDEN</t>
  </si>
  <si>
    <t>NEIVA - BENITO SALAS</t>
  </si>
  <si>
    <t>CARTAGENA - RAFAEL NUQEZ</t>
  </si>
  <si>
    <t>SANTA MARTA - SIMON BOLIVAR</t>
  </si>
  <si>
    <t>BARRANCABERMEJA-YARIGUIES</t>
  </si>
  <si>
    <t>EL YOPAL</t>
  </si>
  <si>
    <t>ANTONIO ROLDAN BETANCOURT</t>
  </si>
  <si>
    <t>MONTERIA - LOS GARZONES</t>
  </si>
  <si>
    <t>ARAUCA - SANTIAGO PEREZ QUIROZ</t>
  </si>
  <si>
    <t>QUIBDO - EL CARAÑO</t>
  </si>
  <si>
    <t>AEROGAL</t>
  </si>
  <si>
    <t>TIARA</t>
  </si>
  <si>
    <t>RIOHACHA-ALMIRANTE PADILLA</t>
  </si>
  <si>
    <t>DELTA</t>
  </si>
  <si>
    <t>CONVIASA</t>
  </si>
  <si>
    <t>VALLEDUPAR-ALFONSO LOPEZ P.</t>
  </si>
  <si>
    <t>TAME</t>
  </si>
  <si>
    <t>SPIRIT AIRLINES</t>
  </si>
  <si>
    <t>AIR CANADA</t>
  </si>
  <si>
    <t>LACSA</t>
  </si>
  <si>
    <t>INTERJET</t>
  </si>
  <si>
    <t>IBERIA</t>
  </si>
  <si>
    <t>AIR FRANCE</t>
  </si>
  <si>
    <t>INSEL AIR</t>
  </si>
  <si>
    <t>LUFTHANSA</t>
  </si>
  <si>
    <t>AEROLINEAS ARGENTINAS</t>
  </si>
  <si>
    <t>CUBANA</t>
  </si>
  <si>
    <t>CANCELADOS</t>
  </si>
  <si>
    <t>OPERACIONALES</t>
  </si>
  <si>
    <t>AGA-RAC Y COM</t>
  </si>
  <si>
    <t>INCONTROLABLES</t>
  </si>
  <si>
    <t>TECNICOS</t>
  </si>
  <si>
    <t>AEROPORTUARIOS</t>
  </si>
  <si>
    <t>NO ESPECIFICOS</t>
  </si>
  <si>
    <t>DEMORADOS</t>
  </si>
  <si>
    <t>PEREIRA - MATECAÑAS</t>
  </si>
  <si>
    <t>SAN ANDRES-GUSTAVO ROJAS PINIL</t>
  </si>
  <si>
    <t>LETICIA-ALFREDO VASQUEZ COBO</t>
  </si>
  <si>
    <t xml:space="preserve">AEROMEXICO </t>
  </si>
  <si>
    <t xml:space="preserve">JETBLUE </t>
  </si>
  <si>
    <t>TACA PERU</t>
  </si>
  <si>
    <t>UNITED AIRLINES</t>
  </si>
  <si>
    <t>AMERICAN AIRLINES</t>
  </si>
  <si>
    <t>VANGUARDIA</t>
  </si>
  <si>
    <t>IBAGUE - PERALES</t>
  </si>
  <si>
    <t>PUERTO ASIS - 3 DE MAYO</t>
  </si>
  <si>
    <t>MANIZALES - LA NUBIA</t>
  </si>
  <si>
    <t>COROZAL - LAS BRUJAS</t>
  </si>
  <si>
    <t>BAHIA SOLANO - JOSE C. MUTIS</t>
  </si>
  <si>
    <t>TOLU</t>
  </si>
  <si>
    <t>SAN JOSE DEL GUAVIARE</t>
  </si>
  <si>
    <t>PROVIDENCIA- EL EMBRUJO</t>
  </si>
  <si>
    <t>GUSTAVO ARTUNDUAGA PAREDES</t>
  </si>
  <si>
    <t>PUERTO BOLIVAR - PORTETE</t>
  </si>
  <si>
    <t>GUAPI - JUAN CASIANO</t>
  </si>
  <si>
    <t>PASTO - ANTONIO NARIQO</t>
  </si>
  <si>
    <t>LOS COLONIZADORES</t>
  </si>
  <si>
    <t>CARREÑO-GERMAN OLANO</t>
  </si>
  <si>
    <t>BUENAVENTURA - GERARDO TOBAR L</t>
  </si>
  <si>
    <t>MITU</t>
  </si>
  <si>
    <t>SATENA</t>
  </si>
  <si>
    <t>LAN COLOMBIA</t>
  </si>
  <si>
    <t>AEROLINEA DE ANTIOQUIA</t>
  </si>
  <si>
    <t>VIVA COLOMBIA</t>
  </si>
  <si>
    <t>COPA COLOMBIA</t>
  </si>
  <si>
    <t>COPA AIRLINES</t>
  </si>
  <si>
    <t>AVIANCA</t>
  </si>
  <si>
    <t>TUMACO - LA FLORIDA</t>
  </si>
  <si>
    <t>POPAYAN - GMOLEON VALENCIA</t>
  </si>
  <si>
    <t>CUMPLIDOS</t>
  </si>
  <si>
    <t>AEROPUERTOS INTERNACIONALES</t>
  </si>
  <si>
    <t xml:space="preserve">VUELOS </t>
  </si>
  <si>
    <t>CUMPLIMIENTO AEROPUERTO</t>
  </si>
  <si>
    <t>ANALISIS DE CUMPLIMIENTO</t>
  </si>
  <si>
    <t>AEROPUERTOS NACIONALES</t>
  </si>
  <si>
    <t>AEROLINEAS  INTERNACIONALES</t>
  </si>
  <si>
    <t>VUELOS</t>
  </si>
  <si>
    <t>CUMPLIMIENTO ITINERARIO</t>
  </si>
  <si>
    <t>CUMPLIMIENTO AEROLINEA</t>
  </si>
  <si>
    <t>EMPRESAS  INTERNACIONALES</t>
  </si>
  <si>
    <t>EMPRESAS NACIONALES</t>
  </si>
  <si>
    <t>AEROLINEAS  NACIONALES</t>
  </si>
  <si>
    <t>MES : NOVIEMBRE 2013</t>
  </si>
  <si>
    <t>TOTAL PROGRAMADOS</t>
  </si>
  <si>
    <t>TOTAL CUMPLIDOS</t>
  </si>
  <si>
    <t>Fuente: Torre de Control/Itinerarios/Aerolineas</t>
  </si>
  <si>
    <t>CARTAGENA - RAFAEL NUÑEZ</t>
  </si>
  <si>
    <t>BARRANQUILLA - E. CORTISSOZ</t>
  </si>
  <si>
    <t>RIOHACHA - ALMIRANTE PADILLA</t>
  </si>
  <si>
    <t>SAN ANDRES - GUSTAVO ROJAS PINIL</t>
  </si>
  <si>
    <t>BARRANCABERMEJA - YARIGUIES</t>
  </si>
  <si>
    <t>CARREÑO - GERMAN OLANO</t>
  </si>
  <si>
    <t>LETICIA - ALFREDO VASQUEZ COBO</t>
  </si>
  <si>
    <t>PROVIDENCIA - EL EMBRUJO</t>
  </si>
  <si>
    <t>VALLEDUPAR - ALFONSO LOPEZ P.</t>
  </si>
  <si>
    <t>VILLAVICENCIO - VANGUARDIA</t>
  </si>
  <si>
    <t>TOTAL PROGAMADO</t>
  </si>
  <si>
    <t>TOTAL CUMPLIDO</t>
  </si>
  <si>
    <t>TOTAL DE CUMPLIMIENTO DE AEROPUERTOS</t>
  </si>
  <si>
    <t>TOTAL DE CUMPLIMIENTO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</si>
</sst>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0" applyFont="1" applyBorder="1" applyAlignment="1">
      <alignment horizontal="left"/>
    </xf>
    <xf numFmtId="0" fontId="7" fillId="0" borderId="0" xfId="0" applyFont="1"/>
    <xf numFmtId="9" fontId="5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 applyBorder="1" applyAlignment="1"/>
    <xf numFmtId="9" fontId="9" fillId="0" borderId="0" xfId="0" applyNumberFormat="1" applyFont="1" applyAlignment="1">
      <alignment horizontal="center"/>
    </xf>
    <xf numFmtId="0" fontId="2" fillId="5" borderId="8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2" borderId="10" xfId="0" applyFont="1" applyFill="1" applyBorder="1"/>
    <xf numFmtId="0" fontId="2" fillId="2" borderId="5" xfId="0" applyFont="1" applyFill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0" fillId="0" borderId="5" xfId="0" applyBorder="1" applyAlignment="1">
      <alignment horizontal="left" indent="2"/>
    </xf>
    <xf numFmtId="0" fontId="5" fillId="2" borderId="11" xfId="0" applyFont="1" applyFill="1" applyBorder="1"/>
    <xf numFmtId="0" fontId="5" fillId="4" borderId="8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9" fontId="2" fillId="5" borderId="7" xfId="0" applyNumberFormat="1" applyFont="1" applyFill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indent="2"/>
    </xf>
    <xf numFmtId="0" fontId="0" fillId="0" borderId="2" xfId="0" applyBorder="1" applyAlignment="1">
      <alignment horizontal="left" indent="3"/>
    </xf>
    <xf numFmtId="0" fontId="0" fillId="0" borderId="10" xfId="0" applyBorder="1" applyAlignment="1">
      <alignment horizontal="left" indent="3"/>
    </xf>
    <xf numFmtId="9" fontId="2" fillId="2" borderId="2" xfId="0" applyNumberFormat="1" applyFont="1" applyFill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9" fontId="2" fillId="5" borderId="9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9" fontId="2" fillId="3" borderId="7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164" fontId="5" fillId="4" borderId="7" xfId="2" applyNumberFormat="1" applyFont="1" applyFill="1" applyBorder="1"/>
    <xf numFmtId="164" fontId="5" fillId="2" borderId="10" xfId="2" applyNumberFormat="1" applyFont="1" applyFill="1" applyBorder="1"/>
    <xf numFmtId="164" fontId="0" fillId="3" borderId="7" xfId="2" applyNumberFormat="1" applyFont="1" applyFill="1" applyBorder="1"/>
    <xf numFmtId="164" fontId="7" fillId="0" borderId="0" xfId="2" applyNumberFormat="1" applyFont="1"/>
    <xf numFmtId="164" fontId="2" fillId="5" borderId="7" xfId="2" applyNumberFormat="1" applyFont="1" applyFill="1" applyBorder="1"/>
    <xf numFmtId="164" fontId="2" fillId="2" borderId="2" xfId="2" applyNumberFormat="1" applyFont="1" applyFill="1" applyBorder="1"/>
    <xf numFmtId="164" fontId="2" fillId="0" borderId="2" xfId="2" applyNumberFormat="1" applyFont="1" applyBorder="1"/>
    <xf numFmtId="164" fontId="0" fillId="0" borderId="2" xfId="2" applyNumberFormat="1" applyFont="1" applyBorder="1"/>
    <xf numFmtId="164" fontId="0" fillId="0" borderId="0" xfId="2" applyNumberFormat="1" applyFont="1"/>
    <xf numFmtId="164" fontId="8" fillId="0" borderId="0" xfId="2" applyNumberFormat="1" applyFont="1"/>
    <xf numFmtId="164" fontId="0" fillId="0" borderId="10" xfId="2" applyNumberFormat="1" applyFont="1" applyBorder="1"/>
    <xf numFmtId="164" fontId="2" fillId="2" borderId="1" xfId="2" applyNumberFormat="1" applyFont="1" applyFill="1" applyBorder="1"/>
    <xf numFmtId="164" fontId="3" fillId="3" borderId="7" xfId="2" applyNumberFormat="1" applyFont="1" applyFill="1" applyBorder="1"/>
    <xf numFmtId="9" fontId="2" fillId="3" borderId="9" xfId="0" applyNumberFormat="1" applyFont="1" applyFill="1" applyBorder="1" applyAlignment="1">
      <alignment horizontal="center"/>
    </xf>
    <xf numFmtId="12" fontId="5" fillId="2" borderId="3" xfId="0" applyNumberFormat="1" applyFont="1" applyFill="1" applyBorder="1" applyAlignment="1">
      <alignment horizontal="center" vertical="center" wrapText="1"/>
    </xf>
    <xf numFmtId="12" fontId="5" fillId="2" borderId="5" xfId="0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9" fontId="5" fillId="2" borderId="4" xfId="0" applyNumberFormat="1" applyFont="1" applyFill="1" applyBorder="1" applyAlignment="1">
      <alignment horizontal="center" vertical="center" wrapText="1"/>
    </xf>
    <xf numFmtId="9" fontId="5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1" xfId="2" applyNumberFormat="1" applyFont="1" applyFill="1" applyBorder="1" applyAlignment="1">
      <alignment horizontal="center" vertical="center" wrapText="1"/>
    </xf>
    <xf numFmtId="164" fontId="5" fillId="4" borderId="2" xfId="2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Fill="1"/>
    <xf numFmtId="0" fontId="10" fillId="0" borderId="0" xfId="0" applyFont="1" applyFill="1" applyBorder="1" applyAlignment="1">
      <alignment horizontal="left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99"/>
  <sheetViews>
    <sheetView workbookViewId="0">
      <selection activeCell="L14" sqref="L14"/>
    </sheetView>
  </sheetViews>
  <sheetFormatPr baseColWidth="10" defaultRowHeight="14.4" x14ac:dyDescent="0.3"/>
  <cols>
    <col min="2" max="2" width="33.44140625" bestFit="1" customWidth="1"/>
    <col min="3" max="3" width="19.21875" style="41" bestFit="1" customWidth="1"/>
    <col min="4" max="4" width="19.5546875" style="21" customWidth="1"/>
  </cols>
  <sheetData>
    <row r="1" spans="1:4" s="4" customFormat="1" ht="15.6" x14ac:dyDescent="0.3">
      <c r="A1" s="1" t="s">
        <v>83</v>
      </c>
      <c r="B1" s="2"/>
      <c r="C1" s="36"/>
      <c r="D1" s="3"/>
    </row>
    <row r="2" spans="1:4" s="4" customFormat="1" ht="15.6" x14ac:dyDescent="0.3">
      <c r="A2" s="1" t="s">
        <v>80</v>
      </c>
      <c r="B2" s="2"/>
      <c r="C2" s="36"/>
      <c r="D2" s="3"/>
    </row>
    <row r="3" spans="1:4" s="4" customFormat="1" ht="15.6" x14ac:dyDescent="0.3">
      <c r="A3" s="5" t="s">
        <v>92</v>
      </c>
      <c r="C3" s="36"/>
      <c r="D3" s="3"/>
    </row>
    <row r="4" spans="1:4" s="4" customFormat="1" ht="15.6" x14ac:dyDescent="0.3">
      <c r="A4" s="1"/>
      <c r="B4" s="2"/>
      <c r="C4" s="36"/>
      <c r="D4" s="3"/>
    </row>
    <row r="5" spans="1:4" s="4" customFormat="1" ht="16.2" thickBot="1" x14ac:dyDescent="0.35">
      <c r="A5" s="1"/>
      <c r="B5" s="2"/>
      <c r="C5" s="36"/>
      <c r="D5" s="3"/>
    </row>
    <row r="6" spans="1:4" x14ac:dyDescent="0.3">
      <c r="B6" s="47" t="s">
        <v>80</v>
      </c>
      <c r="C6" s="49" t="s">
        <v>81</v>
      </c>
      <c r="D6" s="51" t="s">
        <v>82</v>
      </c>
    </row>
    <row r="7" spans="1:4" ht="15" thickBot="1" x14ac:dyDescent="0.35">
      <c r="B7" s="48"/>
      <c r="C7" s="50"/>
      <c r="D7" s="52"/>
    </row>
    <row r="8" spans="1:4" ht="15" thickBot="1" x14ac:dyDescent="0.35">
      <c r="B8" s="7" t="s">
        <v>10</v>
      </c>
      <c r="C8" s="37">
        <v>9</v>
      </c>
      <c r="D8" s="19">
        <f>(C9+C11)/C8</f>
        <v>1</v>
      </c>
    </row>
    <row r="9" spans="1:4" x14ac:dyDescent="0.3">
      <c r="B9" s="10" t="s">
        <v>79</v>
      </c>
      <c r="C9" s="38">
        <v>5</v>
      </c>
      <c r="D9" s="20"/>
    </row>
    <row r="10" spans="1:4" x14ac:dyDescent="0.3">
      <c r="B10" s="11" t="s">
        <v>44</v>
      </c>
      <c r="C10" s="39">
        <v>4</v>
      </c>
      <c r="D10" s="20"/>
    </row>
    <row r="11" spans="1:4" ht="15" thickBot="1" x14ac:dyDescent="0.35">
      <c r="B11" s="12" t="s">
        <v>43</v>
      </c>
      <c r="C11" s="40">
        <v>4</v>
      </c>
      <c r="D11" s="20"/>
    </row>
    <row r="12" spans="1:4" ht="15" thickBot="1" x14ac:dyDescent="0.35">
      <c r="B12" s="7" t="s">
        <v>97</v>
      </c>
      <c r="C12" s="37">
        <v>88</v>
      </c>
      <c r="D12" s="19">
        <f>(C13+C15+C18+C19+C20+C21-C17)/C12</f>
        <v>0.93181818181818177</v>
      </c>
    </row>
    <row r="13" spans="1:4" x14ac:dyDescent="0.3">
      <c r="B13" s="10" t="s">
        <v>79</v>
      </c>
      <c r="C13" s="38">
        <v>72</v>
      </c>
      <c r="D13" s="20"/>
    </row>
    <row r="14" spans="1:4" x14ac:dyDescent="0.3">
      <c r="B14" s="11" t="s">
        <v>37</v>
      </c>
      <c r="C14" s="39">
        <v>1</v>
      </c>
      <c r="D14" s="20"/>
    </row>
    <row r="15" spans="1:4" x14ac:dyDescent="0.3">
      <c r="B15" s="12" t="s">
        <v>41</v>
      </c>
      <c r="C15" s="40">
        <v>1</v>
      </c>
      <c r="D15" s="20"/>
    </row>
    <row r="16" spans="1:4" x14ac:dyDescent="0.3">
      <c r="B16" s="11" t="s">
        <v>44</v>
      </c>
      <c r="C16" s="39">
        <v>15</v>
      </c>
      <c r="D16" s="20"/>
    </row>
    <row r="17" spans="2:4" x14ac:dyDescent="0.3">
      <c r="B17" s="12" t="s">
        <v>39</v>
      </c>
      <c r="C17" s="40">
        <v>3</v>
      </c>
      <c r="D17" s="20"/>
    </row>
    <row r="18" spans="2:4" x14ac:dyDescent="0.3">
      <c r="B18" s="12" t="s">
        <v>40</v>
      </c>
      <c r="C18" s="40">
        <v>4</v>
      </c>
      <c r="D18" s="20"/>
    </row>
    <row r="19" spans="2:4" x14ac:dyDescent="0.3">
      <c r="B19" s="12" t="s">
        <v>43</v>
      </c>
      <c r="C19" s="40">
        <v>5</v>
      </c>
      <c r="D19" s="20"/>
    </row>
    <row r="20" spans="2:4" x14ac:dyDescent="0.3">
      <c r="B20" s="12" t="s">
        <v>38</v>
      </c>
      <c r="C20" s="40">
        <v>2</v>
      </c>
      <c r="D20" s="20"/>
    </row>
    <row r="21" spans="2:4" ht="15" thickBot="1" x14ac:dyDescent="0.35">
      <c r="B21" s="12" t="s">
        <v>41</v>
      </c>
      <c r="C21" s="40">
        <v>1</v>
      </c>
      <c r="D21" s="20"/>
    </row>
    <row r="22" spans="2:4" ht="15" thickBot="1" x14ac:dyDescent="0.35">
      <c r="B22" s="7" t="s">
        <v>0</v>
      </c>
      <c r="C22" s="37">
        <v>2558</v>
      </c>
      <c r="D22" s="19">
        <f>(C23+C25+C26+C30+C31+C32+C33-C28)/C22</f>
        <v>0.93549648162627053</v>
      </c>
    </row>
    <row r="23" spans="2:4" x14ac:dyDescent="0.3">
      <c r="B23" s="10" t="s">
        <v>79</v>
      </c>
      <c r="C23" s="38">
        <v>1806</v>
      </c>
      <c r="D23" s="20"/>
    </row>
    <row r="24" spans="2:4" x14ac:dyDescent="0.3">
      <c r="B24" s="11" t="s">
        <v>37</v>
      </c>
      <c r="C24" s="39">
        <v>35</v>
      </c>
      <c r="D24" s="20"/>
    </row>
    <row r="25" spans="2:4" x14ac:dyDescent="0.3">
      <c r="B25" s="12" t="s">
        <v>43</v>
      </c>
      <c r="C25" s="40">
        <v>25</v>
      </c>
      <c r="D25" s="20"/>
    </row>
    <row r="26" spans="2:4" x14ac:dyDescent="0.3">
      <c r="B26" s="12" t="s">
        <v>38</v>
      </c>
      <c r="C26" s="40">
        <v>10</v>
      </c>
      <c r="D26" s="20"/>
    </row>
    <row r="27" spans="2:4" x14ac:dyDescent="0.3">
      <c r="B27" s="11" t="s">
        <v>44</v>
      </c>
      <c r="C27" s="39">
        <v>717</v>
      </c>
      <c r="D27" s="20"/>
    </row>
    <row r="28" spans="2:4" x14ac:dyDescent="0.3">
      <c r="B28" s="12" t="s">
        <v>42</v>
      </c>
      <c r="C28" s="40">
        <v>51</v>
      </c>
      <c r="D28" s="20"/>
    </row>
    <row r="29" spans="2:4" x14ac:dyDescent="0.3">
      <c r="B29" s="12" t="s">
        <v>39</v>
      </c>
      <c r="C29" s="40">
        <v>63</v>
      </c>
      <c r="D29" s="20"/>
    </row>
    <row r="30" spans="2:4" x14ac:dyDescent="0.3">
      <c r="B30" s="12" t="s">
        <v>40</v>
      </c>
      <c r="C30" s="40">
        <v>107</v>
      </c>
      <c r="D30" s="20"/>
    </row>
    <row r="31" spans="2:4" x14ac:dyDescent="0.3">
      <c r="B31" s="12" t="s">
        <v>43</v>
      </c>
      <c r="C31" s="40">
        <v>291</v>
      </c>
      <c r="D31" s="20"/>
    </row>
    <row r="32" spans="2:4" x14ac:dyDescent="0.3">
      <c r="B32" s="12" t="s">
        <v>38</v>
      </c>
      <c r="C32" s="40">
        <v>143</v>
      </c>
      <c r="D32" s="20"/>
    </row>
    <row r="33" spans="2:4" ht="15" thickBot="1" x14ac:dyDescent="0.35">
      <c r="B33" s="12" t="s">
        <v>41</v>
      </c>
      <c r="C33" s="40">
        <v>62</v>
      </c>
      <c r="D33" s="20"/>
    </row>
    <row r="34" spans="2:4" ht="15" thickBot="1" x14ac:dyDescent="0.35">
      <c r="B34" s="7" t="s">
        <v>8</v>
      </c>
      <c r="C34" s="37">
        <v>21</v>
      </c>
      <c r="D34" s="19">
        <f>(C35+C38-C37)/C34</f>
        <v>0.90476190476190477</v>
      </c>
    </row>
    <row r="35" spans="2:4" x14ac:dyDescent="0.3">
      <c r="B35" s="10" t="s">
        <v>79</v>
      </c>
      <c r="C35" s="38">
        <v>12</v>
      </c>
      <c r="D35" s="20"/>
    </row>
    <row r="36" spans="2:4" x14ac:dyDescent="0.3">
      <c r="B36" s="11" t="s">
        <v>44</v>
      </c>
      <c r="C36" s="39">
        <v>9</v>
      </c>
      <c r="D36" s="20"/>
    </row>
    <row r="37" spans="2:4" x14ac:dyDescent="0.3">
      <c r="B37" s="12" t="s">
        <v>39</v>
      </c>
      <c r="C37" s="40">
        <v>1</v>
      </c>
      <c r="D37" s="20"/>
    </row>
    <row r="38" spans="2:4" ht="15" thickBot="1" x14ac:dyDescent="0.35">
      <c r="B38" s="12" t="s">
        <v>43</v>
      </c>
      <c r="C38" s="40">
        <v>8</v>
      </c>
      <c r="D38" s="20"/>
    </row>
    <row r="39" spans="2:4" ht="15" thickBot="1" x14ac:dyDescent="0.35">
      <c r="B39" s="7" t="s">
        <v>1</v>
      </c>
      <c r="C39" s="37">
        <v>265</v>
      </c>
      <c r="D39" s="19">
        <f>(C40+C42+C43+C47+C48+C49+C50-C45)/C39</f>
        <v>0.95094339622641511</v>
      </c>
    </row>
    <row r="40" spans="2:4" x14ac:dyDescent="0.3">
      <c r="B40" s="10" t="s">
        <v>79</v>
      </c>
      <c r="C40" s="38">
        <v>184</v>
      </c>
      <c r="D40" s="20"/>
    </row>
    <row r="41" spans="2:4" x14ac:dyDescent="0.3">
      <c r="B41" s="11" t="s">
        <v>37</v>
      </c>
      <c r="C41" s="39">
        <v>9</v>
      </c>
      <c r="D41" s="20"/>
    </row>
    <row r="42" spans="2:4" x14ac:dyDescent="0.3">
      <c r="B42" s="12" t="s">
        <v>43</v>
      </c>
      <c r="C42" s="40">
        <v>7</v>
      </c>
      <c r="D42" s="20"/>
    </row>
    <row r="43" spans="2:4" x14ac:dyDescent="0.3">
      <c r="B43" s="12" t="s">
        <v>38</v>
      </c>
      <c r="C43" s="40">
        <v>2</v>
      </c>
      <c r="D43" s="20"/>
    </row>
    <row r="44" spans="2:4" x14ac:dyDescent="0.3">
      <c r="B44" s="11" t="s">
        <v>44</v>
      </c>
      <c r="C44" s="39">
        <v>72</v>
      </c>
      <c r="D44" s="20"/>
    </row>
    <row r="45" spans="2:4" x14ac:dyDescent="0.3">
      <c r="B45" s="12" t="s">
        <v>42</v>
      </c>
      <c r="C45" s="40">
        <v>1</v>
      </c>
      <c r="D45" s="20"/>
    </row>
    <row r="46" spans="2:4" x14ac:dyDescent="0.3">
      <c r="B46" s="12" t="s">
        <v>39</v>
      </c>
      <c r="C46" s="40">
        <v>11</v>
      </c>
      <c r="D46" s="20"/>
    </row>
    <row r="47" spans="2:4" x14ac:dyDescent="0.3">
      <c r="B47" s="12" t="s">
        <v>40</v>
      </c>
      <c r="C47" s="40">
        <v>3</v>
      </c>
      <c r="D47" s="20"/>
    </row>
    <row r="48" spans="2:4" x14ac:dyDescent="0.3">
      <c r="B48" s="12" t="s">
        <v>43</v>
      </c>
      <c r="C48" s="40">
        <v>39</v>
      </c>
      <c r="D48" s="20"/>
    </row>
    <row r="49" spans="2:4" x14ac:dyDescent="0.3">
      <c r="B49" s="12" t="s">
        <v>38</v>
      </c>
      <c r="C49" s="40">
        <v>14</v>
      </c>
      <c r="D49" s="20"/>
    </row>
    <row r="50" spans="2:4" ht="15" thickBot="1" x14ac:dyDescent="0.35">
      <c r="B50" s="12" t="s">
        <v>41</v>
      </c>
      <c r="C50" s="40">
        <v>4</v>
      </c>
      <c r="D50" s="20"/>
    </row>
    <row r="51" spans="2:4" ht="15" thickBot="1" x14ac:dyDescent="0.35">
      <c r="B51" s="7" t="s">
        <v>96</v>
      </c>
      <c r="C51" s="37">
        <v>130</v>
      </c>
      <c r="D51" s="19">
        <f>(C52+C54+C55+C57+C58+C59)/C51</f>
        <v>1</v>
      </c>
    </row>
    <row r="52" spans="2:4" x14ac:dyDescent="0.3">
      <c r="B52" s="10" t="s">
        <v>79</v>
      </c>
      <c r="C52" s="38">
        <v>102</v>
      </c>
      <c r="D52" s="20"/>
    </row>
    <row r="53" spans="2:4" x14ac:dyDescent="0.3">
      <c r="B53" s="11" t="s">
        <v>37</v>
      </c>
      <c r="C53" s="39">
        <v>4</v>
      </c>
      <c r="D53" s="20"/>
    </row>
    <row r="54" spans="2:4" x14ac:dyDescent="0.3">
      <c r="B54" s="12" t="s">
        <v>43</v>
      </c>
      <c r="C54" s="40">
        <v>3</v>
      </c>
      <c r="D54" s="20"/>
    </row>
    <row r="55" spans="2:4" x14ac:dyDescent="0.3">
      <c r="B55" s="12" t="s">
        <v>38</v>
      </c>
      <c r="C55" s="40">
        <v>1</v>
      </c>
      <c r="D55" s="20"/>
    </row>
    <row r="56" spans="2:4" x14ac:dyDescent="0.3">
      <c r="B56" s="11" t="s">
        <v>44</v>
      </c>
      <c r="C56" s="39">
        <v>24</v>
      </c>
      <c r="D56" s="20"/>
    </row>
    <row r="57" spans="2:4" x14ac:dyDescent="0.3">
      <c r="B57" s="12" t="s">
        <v>43</v>
      </c>
      <c r="C57" s="40">
        <v>18</v>
      </c>
      <c r="D57" s="20"/>
    </row>
    <row r="58" spans="2:4" x14ac:dyDescent="0.3">
      <c r="B58" s="12" t="s">
        <v>38</v>
      </c>
      <c r="C58" s="40">
        <v>5</v>
      </c>
      <c r="D58" s="20"/>
    </row>
    <row r="59" spans="2:4" ht="15" thickBot="1" x14ac:dyDescent="0.35">
      <c r="B59" s="12" t="s">
        <v>41</v>
      </c>
      <c r="C59" s="40">
        <v>1</v>
      </c>
      <c r="D59" s="20"/>
    </row>
    <row r="60" spans="2:4" ht="15" thickBot="1" x14ac:dyDescent="0.35">
      <c r="B60" s="7" t="s">
        <v>4</v>
      </c>
      <c r="C60" s="37">
        <v>17</v>
      </c>
      <c r="D60" s="19">
        <f>(C61+C63+C65+C66+C67)/C60</f>
        <v>1</v>
      </c>
    </row>
    <row r="61" spans="2:4" x14ac:dyDescent="0.3">
      <c r="B61" s="10" t="s">
        <v>79</v>
      </c>
      <c r="C61" s="38">
        <v>13</v>
      </c>
      <c r="D61" s="20"/>
    </row>
    <row r="62" spans="2:4" x14ac:dyDescent="0.3">
      <c r="B62" s="11" t="s">
        <v>37</v>
      </c>
      <c r="C62" s="39">
        <v>1</v>
      </c>
      <c r="D62" s="20"/>
    </row>
    <row r="63" spans="2:4" x14ac:dyDescent="0.3">
      <c r="B63" s="12" t="s">
        <v>38</v>
      </c>
      <c r="C63" s="40">
        <v>1</v>
      </c>
      <c r="D63" s="20"/>
    </row>
    <row r="64" spans="2:4" x14ac:dyDescent="0.3">
      <c r="B64" s="11" t="s">
        <v>44</v>
      </c>
      <c r="C64" s="39">
        <v>3</v>
      </c>
      <c r="D64" s="20"/>
    </row>
    <row r="65" spans="2:4" x14ac:dyDescent="0.3">
      <c r="B65" s="12" t="s">
        <v>40</v>
      </c>
      <c r="C65" s="40">
        <v>1</v>
      </c>
      <c r="D65" s="20"/>
    </row>
    <row r="66" spans="2:4" x14ac:dyDescent="0.3">
      <c r="B66" s="12" t="s">
        <v>38</v>
      </c>
      <c r="C66" s="40">
        <v>1</v>
      </c>
      <c r="D66" s="20"/>
    </row>
    <row r="67" spans="2:4" ht="15" thickBot="1" x14ac:dyDescent="0.35">
      <c r="B67" s="12" t="s">
        <v>41</v>
      </c>
      <c r="C67" s="40">
        <v>1</v>
      </c>
      <c r="D67" s="20"/>
    </row>
    <row r="68" spans="2:4" ht="15" thickBot="1" x14ac:dyDescent="0.35">
      <c r="B68" s="7" t="s">
        <v>45</v>
      </c>
      <c r="C68" s="37">
        <v>30</v>
      </c>
      <c r="D68" s="19">
        <f>(C69+C71+C73+C74)/C68</f>
        <v>1</v>
      </c>
    </row>
    <row r="69" spans="2:4" x14ac:dyDescent="0.3">
      <c r="B69" s="10" t="s">
        <v>79</v>
      </c>
      <c r="C69" s="38">
        <v>23</v>
      </c>
      <c r="D69" s="20"/>
    </row>
    <row r="70" spans="2:4" x14ac:dyDescent="0.3">
      <c r="B70" s="11" t="s">
        <v>37</v>
      </c>
      <c r="C70" s="39">
        <v>1</v>
      </c>
      <c r="D70" s="20"/>
    </row>
    <row r="71" spans="2:4" x14ac:dyDescent="0.3">
      <c r="B71" s="12" t="s">
        <v>40</v>
      </c>
      <c r="C71" s="40">
        <v>1</v>
      </c>
      <c r="D71" s="20"/>
    </row>
    <row r="72" spans="2:4" x14ac:dyDescent="0.3">
      <c r="B72" s="11" t="s">
        <v>44</v>
      </c>
      <c r="C72" s="39">
        <v>6</v>
      </c>
      <c r="D72" s="20"/>
    </row>
    <row r="73" spans="2:4" x14ac:dyDescent="0.3">
      <c r="B73" s="12" t="s">
        <v>40</v>
      </c>
      <c r="C73" s="40">
        <v>5</v>
      </c>
      <c r="D73" s="20"/>
    </row>
    <row r="74" spans="2:4" ht="15" thickBot="1" x14ac:dyDescent="0.35">
      <c r="B74" s="12" t="s">
        <v>38</v>
      </c>
      <c r="C74" s="40">
        <v>1</v>
      </c>
      <c r="D74" s="20"/>
    </row>
    <row r="75" spans="2:4" ht="15" thickBot="1" x14ac:dyDescent="0.35">
      <c r="B75" s="7" t="s">
        <v>98</v>
      </c>
      <c r="C75" s="37">
        <v>9</v>
      </c>
      <c r="D75" s="19">
        <f>(C77+C79)/C75</f>
        <v>1</v>
      </c>
    </row>
    <row r="76" spans="2:4" x14ac:dyDescent="0.3">
      <c r="B76" s="11" t="s">
        <v>37</v>
      </c>
      <c r="C76" s="39">
        <v>1</v>
      </c>
      <c r="D76" s="20"/>
    </row>
    <row r="77" spans="2:4" x14ac:dyDescent="0.3">
      <c r="B77" s="12" t="s">
        <v>43</v>
      </c>
      <c r="C77" s="40">
        <v>1</v>
      </c>
      <c r="D77" s="20"/>
    </row>
    <row r="78" spans="2:4" x14ac:dyDescent="0.3">
      <c r="B78" s="11" t="s">
        <v>44</v>
      </c>
      <c r="C78" s="39">
        <v>8</v>
      </c>
      <c r="D78" s="20"/>
    </row>
    <row r="79" spans="2:4" ht="15" thickBot="1" x14ac:dyDescent="0.35">
      <c r="B79" s="12" t="s">
        <v>43</v>
      </c>
      <c r="C79" s="40">
        <v>8</v>
      </c>
      <c r="D79" s="20"/>
    </row>
    <row r="80" spans="2:4" ht="15" thickBot="1" x14ac:dyDescent="0.35">
      <c r="B80" s="7" t="s">
        <v>5</v>
      </c>
      <c r="C80" s="37">
        <v>432</v>
      </c>
      <c r="D80" s="19">
        <f>(C81+C84+C85+C89+C90+C91+C92-C87)/C80</f>
        <v>0.94907407407407407</v>
      </c>
    </row>
    <row r="81" spans="2:4" x14ac:dyDescent="0.3">
      <c r="B81" s="10" t="s">
        <v>79</v>
      </c>
      <c r="C81" s="38">
        <v>301</v>
      </c>
      <c r="D81" s="20"/>
    </row>
    <row r="82" spans="2:4" x14ac:dyDescent="0.3">
      <c r="B82" s="11" t="s">
        <v>37</v>
      </c>
      <c r="C82" s="39">
        <v>4</v>
      </c>
      <c r="D82" s="20"/>
    </row>
    <row r="83" spans="2:4" x14ac:dyDescent="0.3">
      <c r="B83" s="12" t="s">
        <v>39</v>
      </c>
      <c r="C83" s="40">
        <v>1</v>
      </c>
      <c r="D83" s="20"/>
    </row>
    <row r="84" spans="2:4" x14ac:dyDescent="0.3">
      <c r="B84" s="12" t="s">
        <v>43</v>
      </c>
      <c r="C84" s="40">
        <v>2</v>
      </c>
      <c r="D84" s="20"/>
    </row>
    <row r="85" spans="2:4" x14ac:dyDescent="0.3">
      <c r="B85" s="12" t="s">
        <v>38</v>
      </c>
      <c r="C85" s="40">
        <v>1</v>
      </c>
      <c r="D85" s="20"/>
    </row>
    <row r="86" spans="2:4" x14ac:dyDescent="0.3">
      <c r="B86" s="11" t="s">
        <v>44</v>
      </c>
      <c r="C86" s="39">
        <v>127</v>
      </c>
      <c r="D86" s="20"/>
    </row>
    <row r="87" spans="2:4" x14ac:dyDescent="0.3">
      <c r="B87" s="12" t="s">
        <v>42</v>
      </c>
      <c r="C87" s="40">
        <v>4</v>
      </c>
      <c r="D87" s="20"/>
    </row>
    <row r="88" spans="2:4" x14ac:dyDescent="0.3">
      <c r="B88" s="12" t="s">
        <v>39</v>
      </c>
      <c r="C88" s="40">
        <v>13</v>
      </c>
      <c r="D88" s="20"/>
    </row>
    <row r="89" spans="2:4" x14ac:dyDescent="0.3">
      <c r="B89" s="12" t="s">
        <v>40</v>
      </c>
      <c r="C89" s="40">
        <v>12</v>
      </c>
      <c r="D89" s="20"/>
    </row>
    <row r="90" spans="2:4" x14ac:dyDescent="0.3">
      <c r="B90" s="12" t="s">
        <v>43</v>
      </c>
      <c r="C90" s="40">
        <v>77</v>
      </c>
      <c r="D90" s="20"/>
    </row>
    <row r="91" spans="2:4" x14ac:dyDescent="0.3">
      <c r="B91" s="12" t="s">
        <v>38</v>
      </c>
      <c r="C91" s="40">
        <v>17</v>
      </c>
      <c r="D91" s="20"/>
    </row>
    <row r="92" spans="2:4" ht="15" thickBot="1" x14ac:dyDescent="0.35">
      <c r="B92" s="12" t="s">
        <v>41</v>
      </c>
      <c r="C92" s="40">
        <v>4</v>
      </c>
      <c r="D92" s="20"/>
    </row>
    <row r="93" spans="2:4" ht="15" thickBot="1" x14ac:dyDescent="0.35">
      <c r="B93" s="7" t="s">
        <v>99</v>
      </c>
      <c r="C93" s="37">
        <v>17</v>
      </c>
      <c r="D93" s="19">
        <f>(C94+C96)/C93</f>
        <v>1</v>
      </c>
    </row>
    <row r="94" spans="2:4" x14ac:dyDescent="0.3">
      <c r="B94" s="10" t="s">
        <v>79</v>
      </c>
      <c r="C94" s="38">
        <v>14</v>
      </c>
      <c r="D94" s="20"/>
    </row>
    <row r="95" spans="2:4" x14ac:dyDescent="0.3">
      <c r="B95" s="11" t="s">
        <v>44</v>
      </c>
      <c r="C95" s="39">
        <v>3</v>
      </c>
      <c r="D95" s="20"/>
    </row>
    <row r="96" spans="2:4" ht="15" thickBot="1" x14ac:dyDescent="0.35">
      <c r="B96" s="12" t="s">
        <v>43</v>
      </c>
      <c r="C96" s="40">
        <v>3</v>
      </c>
      <c r="D96" s="20"/>
    </row>
    <row r="97" spans="2:4" ht="15" thickBot="1" x14ac:dyDescent="0.35">
      <c r="B97" s="14" t="s">
        <v>93</v>
      </c>
      <c r="C97" s="33">
        <f>C8+C12+C22+C34+C51+C60+C68+C75+C80+C93+C39</f>
        <v>3576</v>
      </c>
      <c r="D97" s="51">
        <f>(C98+C11+C15+C18+C19+C20+C21+C25+C26+C30+C31+C32+C33-C28+C38+C42+C43+C47+C48+C49+C50-C45+C54+C55+C57+C58+C59+C63+C65+C66+C67+C71+C73+C74+C77+C79+C84+C85+C89+C90+C91+C92-C87+C96)/C97</f>
        <v>0.94295302013422821</v>
      </c>
    </row>
    <row r="98" spans="2:4" ht="15" thickBot="1" x14ac:dyDescent="0.35">
      <c r="B98" s="13" t="s">
        <v>94</v>
      </c>
      <c r="C98" s="34">
        <f>C9+C13+C23+C35+C40+C52+C61+C69+C81+C94</f>
        <v>2532</v>
      </c>
      <c r="D98" s="53"/>
    </row>
    <row r="99" spans="2:4" x14ac:dyDescent="0.3">
      <c r="B99" s="54" t="s">
        <v>95</v>
      </c>
      <c r="C99" s="54"/>
      <c r="D99" s="54"/>
    </row>
  </sheetData>
  <mergeCells count="5">
    <mergeCell ref="B6:B7"/>
    <mergeCell ref="C6:C7"/>
    <mergeCell ref="D6:D7"/>
    <mergeCell ref="D97:D98"/>
    <mergeCell ref="B99:D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487"/>
  <sheetViews>
    <sheetView workbookViewId="0">
      <selection activeCell="I6" sqref="I6"/>
    </sheetView>
  </sheetViews>
  <sheetFormatPr baseColWidth="10" defaultRowHeight="14.4" x14ac:dyDescent="0.3"/>
  <cols>
    <col min="2" max="2" width="33" bestFit="1" customWidth="1"/>
    <col min="3" max="3" width="19.21875" style="41" bestFit="1" customWidth="1"/>
    <col min="4" max="4" width="23" style="21" customWidth="1"/>
  </cols>
  <sheetData>
    <row r="1" spans="1:4" s="4" customFormat="1" ht="15.6" x14ac:dyDescent="0.3">
      <c r="A1" s="1" t="s">
        <v>83</v>
      </c>
      <c r="B1" s="2"/>
      <c r="C1" s="36"/>
      <c r="D1" s="3"/>
    </row>
    <row r="2" spans="1:4" s="4" customFormat="1" ht="15.6" x14ac:dyDescent="0.3">
      <c r="A2" s="1" t="s">
        <v>84</v>
      </c>
      <c r="B2" s="2"/>
      <c r="C2" s="36"/>
      <c r="D2" s="3"/>
    </row>
    <row r="3" spans="1:4" s="4" customFormat="1" ht="15.6" x14ac:dyDescent="0.3">
      <c r="A3" s="5" t="s">
        <v>92</v>
      </c>
      <c r="C3" s="36"/>
      <c r="D3" s="3"/>
    </row>
    <row r="4" spans="1:4" s="4" customFormat="1" ht="15.6" x14ac:dyDescent="0.3">
      <c r="A4" s="1"/>
      <c r="B4" s="2"/>
      <c r="C4" s="36"/>
      <c r="D4" s="3"/>
    </row>
    <row r="5" spans="1:4" s="4" customFormat="1" ht="16.2" thickBot="1" x14ac:dyDescent="0.35">
      <c r="A5" s="1"/>
      <c r="B5" s="2"/>
      <c r="C5" s="36"/>
      <c r="D5" s="3"/>
    </row>
    <row r="6" spans="1:4" x14ac:dyDescent="0.3">
      <c r="B6" s="47" t="s">
        <v>84</v>
      </c>
      <c r="C6" s="49" t="s">
        <v>81</v>
      </c>
      <c r="D6" s="55" t="s">
        <v>82</v>
      </c>
    </row>
    <row r="7" spans="1:4" ht="15" thickBot="1" x14ac:dyDescent="0.35">
      <c r="B7" s="48"/>
      <c r="C7" s="50"/>
      <c r="D7" s="56"/>
    </row>
    <row r="8" spans="1:4" ht="15" thickBot="1" x14ac:dyDescent="0.35">
      <c r="B8" s="15" t="s">
        <v>16</v>
      </c>
      <c r="C8" s="37">
        <v>315</v>
      </c>
      <c r="D8" s="19">
        <f>(C9+C12+C13+C14+C18+C19+C20+C21-C16-C11)/C8</f>
        <v>0.93333333333333335</v>
      </c>
    </row>
    <row r="9" spans="1:4" x14ac:dyDescent="0.3">
      <c r="B9" s="16" t="s">
        <v>79</v>
      </c>
      <c r="C9" s="38">
        <v>174</v>
      </c>
      <c r="D9" s="20"/>
    </row>
    <row r="10" spans="1:4" x14ac:dyDescent="0.3">
      <c r="B10" s="17" t="s">
        <v>37</v>
      </c>
      <c r="C10" s="39">
        <v>13</v>
      </c>
      <c r="D10" s="20"/>
    </row>
    <row r="11" spans="1:4" x14ac:dyDescent="0.3">
      <c r="B11" s="18" t="s">
        <v>42</v>
      </c>
      <c r="C11" s="40">
        <v>1</v>
      </c>
      <c r="D11" s="20"/>
    </row>
    <row r="12" spans="1:4" x14ac:dyDescent="0.3">
      <c r="B12" s="18" t="s">
        <v>40</v>
      </c>
      <c r="C12" s="40">
        <v>5</v>
      </c>
      <c r="D12" s="20"/>
    </row>
    <row r="13" spans="1:4" x14ac:dyDescent="0.3">
      <c r="B13" s="18" t="s">
        <v>43</v>
      </c>
      <c r="C13" s="40">
        <v>2</v>
      </c>
      <c r="D13" s="20"/>
    </row>
    <row r="14" spans="1:4" x14ac:dyDescent="0.3">
      <c r="B14" s="18" t="s">
        <v>41</v>
      </c>
      <c r="C14" s="40">
        <v>5</v>
      </c>
      <c r="D14" s="20"/>
    </row>
    <row r="15" spans="1:4" x14ac:dyDescent="0.3">
      <c r="B15" s="17" t="s">
        <v>44</v>
      </c>
      <c r="C15" s="39">
        <v>128</v>
      </c>
      <c r="D15" s="20"/>
    </row>
    <row r="16" spans="1:4" x14ac:dyDescent="0.3">
      <c r="B16" s="18" t="s">
        <v>42</v>
      </c>
      <c r="C16" s="40">
        <v>5</v>
      </c>
      <c r="D16" s="20"/>
    </row>
    <row r="17" spans="2:4" x14ac:dyDescent="0.3">
      <c r="B17" s="18" t="s">
        <v>39</v>
      </c>
      <c r="C17" s="40">
        <v>9</v>
      </c>
      <c r="D17" s="20"/>
    </row>
    <row r="18" spans="2:4" x14ac:dyDescent="0.3">
      <c r="B18" s="18" t="s">
        <v>40</v>
      </c>
      <c r="C18" s="40">
        <v>38</v>
      </c>
      <c r="D18" s="20"/>
    </row>
    <row r="19" spans="2:4" x14ac:dyDescent="0.3">
      <c r="B19" s="18" t="s">
        <v>43</v>
      </c>
      <c r="C19" s="40">
        <v>47</v>
      </c>
      <c r="D19" s="20"/>
    </row>
    <row r="20" spans="2:4" x14ac:dyDescent="0.3">
      <c r="B20" s="18" t="s">
        <v>38</v>
      </c>
      <c r="C20" s="40">
        <v>7</v>
      </c>
      <c r="D20" s="20"/>
    </row>
    <row r="21" spans="2:4" ht="15" thickBot="1" x14ac:dyDescent="0.35">
      <c r="B21" s="18" t="s">
        <v>41</v>
      </c>
      <c r="C21" s="40">
        <v>22</v>
      </c>
      <c r="D21" s="20"/>
    </row>
    <row r="22" spans="2:4" ht="15" thickBot="1" x14ac:dyDescent="0.35">
      <c r="B22" s="15" t="s">
        <v>18</v>
      </c>
      <c r="C22" s="37">
        <v>100</v>
      </c>
      <c r="D22" s="19">
        <f>(C23+C27+C28+C30+C29-C25)/C22</f>
        <v>0.92</v>
      </c>
    </row>
    <row r="23" spans="2:4" x14ac:dyDescent="0.3">
      <c r="B23" s="16" t="s">
        <v>79</v>
      </c>
      <c r="C23" s="38">
        <v>65</v>
      </c>
      <c r="D23" s="20"/>
    </row>
    <row r="24" spans="2:4" x14ac:dyDescent="0.3">
      <c r="B24" s="17" t="s">
        <v>44</v>
      </c>
      <c r="C24" s="39">
        <v>35</v>
      </c>
      <c r="D24" s="20"/>
    </row>
    <row r="25" spans="2:4" x14ac:dyDescent="0.3">
      <c r="B25" s="18" t="s">
        <v>42</v>
      </c>
      <c r="C25" s="40">
        <v>1</v>
      </c>
      <c r="D25" s="20"/>
    </row>
    <row r="26" spans="2:4" x14ac:dyDescent="0.3">
      <c r="B26" s="18" t="s">
        <v>39</v>
      </c>
      <c r="C26" s="40">
        <v>6</v>
      </c>
      <c r="D26" s="20"/>
    </row>
    <row r="27" spans="2:4" x14ac:dyDescent="0.3">
      <c r="B27" s="18" t="s">
        <v>40</v>
      </c>
      <c r="C27" s="40">
        <v>4</v>
      </c>
      <c r="D27" s="20"/>
    </row>
    <row r="28" spans="2:4" x14ac:dyDescent="0.3">
      <c r="B28" s="18" t="s">
        <v>43</v>
      </c>
      <c r="C28" s="40">
        <v>17</v>
      </c>
      <c r="D28" s="20"/>
    </row>
    <row r="29" spans="2:4" x14ac:dyDescent="0.3">
      <c r="B29" s="18" t="s">
        <v>38</v>
      </c>
      <c r="C29" s="40">
        <v>2</v>
      </c>
      <c r="D29" s="20"/>
    </row>
    <row r="30" spans="2:4" ht="15" thickBot="1" x14ac:dyDescent="0.35">
      <c r="B30" s="18" t="s">
        <v>41</v>
      </c>
      <c r="C30" s="40">
        <v>5</v>
      </c>
      <c r="D30" s="20"/>
    </row>
    <row r="31" spans="2:4" ht="15" thickBot="1" x14ac:dyDescent="0.35">
      <c r="B31" s="15" t="s">
        <v>10</v>
      </c>
      <c r="C31" s="37">
        <v>227</v>
      </c>
      <c r="D31" s="19">
        <f>(C32+C35+C36+C37+C38+C42+C43+C44+C45-C40)/C31</f>
        <v>0.96035242290748901</v>
      </c>
    </row>
    <row r="32" spans="2:4" x14ac:dyDescent="0.3">
      <c r="B32" s="16" t="s">
        <v>79</v>
      </c>
      <c r="C32" s="38">
        <v>61</v>
      </c>
      <c r="D32" s="20"/>
    </row>
    <row r="33" spans="2:4" x14ac:dyDescent="0.3">
      <c r="B33" s="17" t="s">
        <v>37</v>
      </c>
      <c r="C33" s="39">
        <v>31</v>
      </c>
      <c r="D33" s="20"/>
    </row>
    <row r="34" spans="2:4" x14ac:dyDescent="0.3">
      <c r="B34" s="18" t="s">
        <v>39</v>
      </c>
      <c r="C34" s="40">
        <v>1</v>
      </c>
      <c r="D34" s="20"/>
    </row>
    <row r="35" spans="2:4" x14ac:dyDescent="0.3">
      <c r="B35" s="18" t="s">
        <v>40</v>
      </c>
      <c r="C35" s="40">
        <v>9</v>
      </c>
      <c r="D35" s="20"/>
    </row>
    <row r="36" spans="2:4" x14ac:dyDescent="0.3">
      <c r="B36" s="18" t="s">
        <v>43</v>
      </c>
      <c r="C36" s="40">
        <v>2</v>
      </c>
      <c r="D36" s="20"/>
    </row>
    <row r="37" spans="2:4" x14ac:dyDescent="0.3">
      <c r="B37" s="18" t="s">
        <v>38</v>
      </c>
      <c r="C37" s="40">
        <v>3</v>
      </c>
      <c r="D37" s="20"/>
    </row>
    <row r="38" spans="2:4" x14ac:dyDescent="0.3">
      <c r="B38" s="18" t="s">
        <v>41</v>
      </c>
      <c r="C38" s="40">
        <v>16</v>
      </c>
      <c r="D38" s="20"/>
    </row>
    <row r="39" spans="2:4" x14ac:dyDescent="0.3">
      <c r="B39" s="17" t="s">
        <v>44</v>
      </c>
      <c r="C39" s="39">
        <v>135</v>
      </c>
      <c r="D39" s="20"/>
    </row>
    <row r="40" spans="2:4" x14ac:dyDescent="0.3">
      <c r="B40" s="18" t="s">
        <v>42</v>
      </c>
      <c r="C40" s="40">
        <v>2</v>
      </c>
      <c r="D40" s="20"/>
    </row>
    <row r="41" spans="2:4" x14ac:dyDescent="0.3">
      <c r="B41" s="18" t="s">
        <v>39</v>
      </c>
      <c r="C41" s="40">
        <v>4</v>
      </c>
      <c r="D41" s="20"/>
    </row>
    <row r="42" spans="2:4" x14ac:dyDescent="0.3">
      <c r="B42" s="18" t="s">
        <v>40</v>
      </c>
      <c r="C42" s="40">
        <v>71</v>
      </c>
      <c r="D42" s="20"/>
    </row>
    <row r="43" spans="2:4" x14ac:dyDescent="0.3">
      <c r="B43" s="18" t="s">
        <v>43</v>
      </c>
      <c r="C43" s="40">
        <v>35</v>
      </c>
      <c r="D43" s="20"/>
    </row>
    <row r="44" spans="2:4" x14ac:dyDescent="0.3">
      <c r="B44" s="18" t="s">
        <v>38</v>
      </c>
      <c r="C44" s="40">
        <v>7</v>
      </c>
      <c r="D44" s="20"/>
    </row>
    <row r="45" spans="2:4" ht="15" thickBot="1" x14ac:dyDescent="0.35">
      <c r="B45" s="18" t="s">
        <v>41</v>
      </c>
      <c r="C45" s="40">
        <v>16</v>
      </c>
      <c r="D45" s="20"/>
    </row>
    <row r="46" spans="2:4" ht="15" thickBot="1" x14ac:dyDescent="0.35">
      <c r="B46" s="15" t="s">
        <v>58</v>
      </c>
      <c r="C46" s="37">
        <v>91</v>
      </c>
      <c r="D46" s="19">
        <f>(C47+C49+C50+C51+C53+C54+C55)/C46</f>
        <v>1</v>
      </c>
    </row>
    <row r="47" spans="2:4" x14ac:dyDescent="0.3">
      <c r="B47" s="16" t="s">
        <v>79</v>
      </c>
      <c r="C47" s="38">
        <v>8</v>
      </c>
      <c r="D47" s="20"/>
    </row>
    <row r="48" spans="2:4" x14ac:dyDescent="0.3">
      <c r="B48" s="17" t="s">
        <v>37</v>
      </c>
      <c r="C48" s="39">
        <v>58</v>
      </c>
      <c r="D48" s="20"/>
    </row>
    <row r="49" spans="2:4" x14ac:dyDescent="0.3">
      <c r="B49" s="18" t="s">
        <v>40</v>
      </c>
      <c r="C49" s="40">
        <v>38</v>
      </c>
      <c r="D49" s="20"/>
    </row>
    <row r="50" spans="2:4" x14ac:dyDescent="0.3">
      <c r="B50" s="18" t="s">
        <v>43</v>
      </c>
      <c r="C50" s="40">
        <v>15</v>
      </c>
      <c r="D50" s="20"/>
    </row>
    <row r="51" spans="2:4" x14ac:dyDescent="0.3">
      <c r="B51" s="18" t="s">
        <v>41</v>
      </c>
      <c r="C51" s="40">
        <v>5</v>
      </c>
      <c r="D51" s="20"/>
    </row>
    <row r="52" spans="2:4" x14ac:dyDescent="0.3">
      <c r="B52" s="17" t="s">
        <v>44</v>
      </c>
      <c r="C52" s="39">
        <v>25</v>
      </c>
      <c r="D52" s="20"/>
    </row>
    <row r="53" spans="2:4" x14ac:dyDescent="0.3">
      <c r="B53" s="18" t="s">
        <v>40</v>
      </c>
      <c r="C53" s="40">
        <v>7</v>
      </c>
      <c r="D53" s="20"/>
    </row>
    <row r="54" spans="2:4" x14ac:dyDescent="0.3">
      <c r="B54" s="18" t="s">
        <v>43</v>
      </c>
      <c r="C54" s="40">
        <v>12</v>
      </c>
      <c r="D54" s="20"/>
    </row>
    <row r="55" spans="2:4" ht="15" thickBot="1" x14ac:dyDescent="0.35">
      <c r="B55" s="18" t="s">
        <v>41</v>
      </c>
      <c r="C55" s="40">
        <v>6</v>
      </c>
      <c r="D55" s="20"/>
    </row>
    <row r="56" spans="2:4" ht="15" thickBot="1" x14ac:dyDescent="0.35">
      <c r="B56" s="15" t="s">
        <v>100</v>
      </c>
      <c r="C56" s="37">
        <v>226</v>
      </c>
      <c r="D56" s="19">
        <f>(C57+C59+C60+C61+C65+C66+C67+C68-C63)/C56</f>
        <v>0.88053097345132747</v>
      </c>
    </row>
    <row r="57" spans="2:4" x14ac:dyDescent="0.3">
      <c r="B57" s="16" t="s">
        <v>79</v>
      </c>
      <c r="C57" s="38">
        <v>69</v>
      </c>
      <c r="D57" s="20"/>
    </row>
    <row r="58" spans="2:4" x14ac:dyDescent="0.3">
      <c r="B58" s="17" t="s">
        <v>37</v>
      </c>
      <c r="C58" s="39">
        <v>7</v>
      </c>
      <c r="D58" s="20"/>
    </row>
    <row r="59" spans="2:4" x14ac:dyDescent="0.3">
      <c r="B59" s="18" t="s">
        <v>40</v>
      </c>
      <c r="C59" s="40">
        <v>1</v>
      </c>
      <c r="D59" s="20"/>
    </row>
    <row r="60" spans="2:4" x14ac:dyDescent="0.3">
      <c r="B60" s="18" t="s">
        <v>38</v>
      </c>
      <c r="C60" s="40">
        <v>1</v>
      </c>
      <c r="D60" s="20"/>
    </row>
    <row r="61" spans="2:4" x14ac:dyDescent="0.3">
      <c r="B61" s="18" t="s">
        <v>41</v>
      </c>
      <c r="C61" s="40">
        <v>5</v>
      </c>
      <c r="D61" s="20"/>
    </row>
    <row r="62" spans="2:4" x14ac:dyDescent="0.3">
      <c r="B62" s="17" t="s">
        <v>44</v>
      </c>
      <c r="C62" s="39">
        <v>150</v>
      </c>
      <c r="D62" s="20"/>
    </row>
    <row r="63" spans="2:4" x14ac:dyDescent="0.3">
      <c r="B63" s="18" t="s">
        <v>42</v>
      </c>
      <c r="C63" s="40">
        <v>3</v>
      </c>
      <c r="D63" s="20"/>
    </row>
    <row r="64" spans="2:4" x14ac:dyDescent="0.3">
      <c r="B64" s="18" t="s">
        <v>39</v>
      </c>
      <c r="C64" s="40">
        <v>21</v>
      </c>
      <c r="D64" s="20"/>
    </row>
    <row r="65" spans="2:4" x14ac:dyDescent="0.3">
      <c r="B65" s="18" t="s">
        <v>40</v>
      </c>
      <c r="C65" s="40">
        <v>66</v>
      </c>
      <c r="D65" s="20"/>
    </row>
    <row r="66" spans="2:4" x14ac:dyDescent="0.3">
      <c r="B66" s="18" t="s">
        <v>43</v>
      </c>
      <c r="C66" s="40">
        <v>27</v>
      </c>
      <c r="D66" s="20"/>
    </row>
    <row r="67" spans="2:4" x14ac:dyDescent="0.3">
      <c r="B67" s="18" t="s">
        <v>38</v>
      </c>
      <c r="C67" s="40">
        <v>10</v>
      </c>
      <c r="D67" s="20"/>
    </row>
    <row r="68" spans="2:4" ht="15" thickBot="1" x14ac:dyDescent="0.35">
      <c r="B68" s="18" t="s">
        <v>41</v>
      </c>
      <c r="C68" s="40">
        <v>23</v>
      </c>
      <c r="D68" s="20"/>
    </row>
    <row r="69" spans="2:4" ht="15" thickBot="1" x14ac:dyDescent="0.35">
      <c r="B69" s="15" t="s">
        <v>97</v>
      </c>
      <c r="C69" s="37">
        <v>890</v>
      </c>
      <c r="D69" s="19">
        <f>(C70+C73+C74+C75+C76+C80+C81+C82+C83-C78)/C69</f>
        <v>0.9</v>
      </c>
    </row>
    <row r="70" spans="2:4" x14ac:dyDescent="0.3">
      <c r="B70" s="16" t="s">
        <v>79</v>
      </c>
      <c r="C70" s="38">
        <v>414</v>
      </c>
      <c r="D70" s="20"/>
    </row>
    <row r="71" spans="2:4" x14ac:dyDescent="0.3">
      <c r="B71" s="17" t="s">
        <v>37</v>
      </c>
      <c r="C71" s="39">
        <v>46</v>
      </c>
      <c r="D71" s="20"/>
    </row>
    <row r="72" spans="2:4" x14ac:dyDescent="0.3">
      <c r="B72" s="18" t="s">
        <v>39</v>
      </c>
      <c r="C72" s="40">
        <v>4</v>
      </c>
      <c r="D72" s="20"/>
    </row>
    <row r="73" spans="2:4" x14ac:dyDescent="0.3">
      <c r="B73" s="18" t="s">
        <v>40</v>
      </c>
      <c r="C73" s="40">
        <v>5</v>
      </c>
      <c r="D73" s="20"/>
    </row>
    <row r="74" spans="2:4" x14ac:dyDescent="0.3">
      <c r="B74" s="18" t="s">
        <v>43</v>
      </c>
      <c r="C74" s="40">
        <v>27</v>
      </c>
      <c r="D74" s="20"/>
    </row>
    <row r="75" spans="2:4" x14ac:dyDescent="0.3">
      <c r="B75" s="18" t="s">
        <v>38</v>
      </c>
      <c r="C75" s="40">
        <v>6</v>
      </c>
      <c r="D75" s="20"/>
    </row>
    <row r="76" spans="2:4" x14ac:dyDescent="0.3">
      <c r="B76" s="18" t="s">
        <v>41</v>
      </c>
      <c r="C76" s="40">
        <v>4</v>
      </c>
      <c r="D76" s="20"/>
    </row>
    <row r="77" spans="2:4" x14ac:dyDescent="0.3">
      <c r="B77" s="17" t="s">
        <v>44</v>
      </c>
      <c r="C77" s="39">
        <v>430</v>
      </c>
      <c r="D77" s="20"/>
    </row>
    <row r="78" spans="2:4" x14ac:dyDescent="0.3">
      <c r="B78" s="18" t="s">
        <v>42</v>
      </c>
      <c r="C78" s="40">
        <v>8</v>
      </c>
      <c r="D78" s="20"/>
    </row>
    <row r="79" spans="2:4" x14ac:dyDescent="0.3">
      <c r="B79" s="18" t="s">
        <v>39</v>
      </c>
      <c r="C79" s="40">
        <v>69</v>
      </c>
      <c r="D79" s="20"/>
    </row>
    <row r="80" spans="2:4" x14ac:dyDescent="0.3">
      <c r="B80" s="18" t="s">
        <v>40</v>
      </c>
      <c r="C80" s="40">
        <v>160</v>
      </c>
      <c r="D80" s="20"/>
    </row>
    <row r="81" spans="2:4" x14ac:dyDescent="0.3">
      <c r="B81" s="18" t="s">
        <v>43</v>
      </c>
      <c r="C81" s="40">
        <v>104</v>
      </c>
      <c r="D81" s="20"/>
    </row>
    <row r="82" spans="2:4" x14ac:dyDescent="0.3">
      <c r="B82" s="18" t="s">
        <v>38</v>
      </c>
      <c r="C82" s="40">
        <v>53</v>
      </c>
      <c r="D82" s="20"/>
    </row>
    <row r="83" spans="2:4" ht="15" thickBot="1" x14ac:dyDescent="0.35">
      <c r="B83" s="18" t="s">
        <v>41</v>
      </c>
      <c r="C83" s="40">
        <v>36</v>
      </c>
      <c r="D83" s="20"/>
    </row>
    <row r="84" spans="2:4" ht="15" thickBot="1" x14ac:dyDescent="0.35">
      <c r="B84" s="15" t="s">
        <v>0</v>
      </c>
      <c r="C84" s="37">
        <v>7625</v>
      </c>
      <c r="D84" s="19">
        <f>(C85+C89+C90+C91+C92+C96+C97+C98+C99-C87-C94)/C84</f>
        <v>0.88865573770491801</v>
      </c>
    </row>
    <row r="85" spans="2:4" x14ac:dyDescent="0.3">
      <c r="B85" s="16" t="s">
        <v>79</v>
      </c>
      <c r="C85" s="38">
        <v>4193</v>
      </c>
      <c r="D85" s="20"/>
    </row>
    <row r="86" spans="2:4" x14ac:dyDescent="0.3">
      <c r="B86" s="17" t="s">
        <v>37</v>
      </c>
      <c r="C86" s="39">
        <v>277</v>
      </c>
      <c r="D86" s="20"/>
    </row>
    <row r="87" spans="2:4" x14ac:dyDescent="0.3">
      <c r="B87" s="18" t="s">
        <v>42</v>
      </c>
      <c r="C87" s="40">
        <v>5</v>
      </c>
      <c r="D87" s="20"/>
    </row>
    <row r="88" spans="2:4" x14ac:dyDescent="0.3">
      <c r="B88" s="18" t="s">
        <v>39</v>
      </c>
      <c r="C88" s="40">
        <v>42</v>
      </c>
      <c r="D88" s="20"/>
    </row>
    <row r="89" spans="2:4" x14ac:dyDescent="0.3">
      <c r="B89" s="18" t="s">
        <v>40</v>
      </c>
      <c r="C89" s="40">
        <v>89</v>
      </c>
      <c r="D89" s="20"/>
    </row>
    <row r="90" spans="2:4" x14ac:dyDescent="0.3">
      <c r="B90" s="18" t="s">
        <v>43</v>
      </c>
      <c r="C90" s="40">
        <v>11</v>
      </c>
      <c r="D90" s="20"/>
    </row>
    <row r="91" spans="2:4" x14ac:dyDescent="0.3">
      <c r="B91" s="18" t="s">
        <v>38</v>
      </c>
      <c r="C91" s="40">
        <v>32</v>
      </c>
      <c r="D91" s="20"/>
    </row>
    <row r="92" spans="2:4" x14ac:dyDescent="0.3">
      <c r="B92" s="18" t="s">
        <v>41</v>
      </c>
      <c r="C92" s="40">
        <v>98</v>
      </c>
      <c r="D92" s="20"/>
    </row>
    <row r="93" spans="2:4" x14ac:dyDescent="0.3">
      <c r="B93" s="17" t="s">
        <v>44</v>
      </c>
      <c r="C93" s="39">
        <v>3155</v>
      </c>
      <c r="D93" s="20"/>
    </row>
    <row r="94" spans="2:4" x14ac:dyDescent="0.3">
      <c r="B94" s="18" t="s">
        <v>42</v>
      </c>
      <c r="C94" s="40">
        <v>96</v>
      </c>
      <c r="D94" s="20"/>
    </row>
    <row r="95" spans="2:4" x14ac:dyDescent="0.3">
      <c r="B95" s="18" t="s">
        <v>39</v>
      </c>
      <c r="C95" s="40">
        <v>605</v>
      </c>
      <c r="D95" s="20"/>
    </row>
    <row r="96" spans="2:4" x14ac:dyDescent="0.3">
      <c r="B96" s="18" t="s">
        <v>40</v>
      </c>
      <c r="C96" s="40">
        <v>1008</v>
      </c>
      <c r="D96" s="20"/>
    </row>
    <row r="97" spans="2:4" x14ac:dyDescent="0.3">
      <c r="B97" s="18" t="s">
        <v>43</v>
      </c>
      <c r="C97" s="40">
        <v>533</v>
      </c>
      <c r="D97" s="20"/>
    </row>
    <row r="98" spans="2:4" x14ac:dyDescent="0.3">
      <c r="B98" s="18" t="s">
        <v>38</v>
      </c>
      <c r="C98" s="40">
        <v>518</v>
      </c>
      <c r="D98" s="20"/>
    </row>
    <row r="99" spans="2:4" ht="15" thickBot="1" x14ac:dyDescent="0.35">
      <c r="B99" s="18" t="s">
        <v>41</v>
      </c>
      <c r="C99" s="40">
        <v>395</v>
      </c>
      <c r="D99" s="20"/>
    </row>
    <row r="100" spans="2:4" ht="15" thickBot="1" x14ac:dyDescent="0.35">
      <c r="B100" s="15" t="s">
        <v>8</v>
      </c>
      <c r="C100" s="37">
        <v>1017</v>
      </c>
      <c r="D100" s="19">
        <f>(C101+C104+C105+C106+C107+C111+C112+C113+C114-C109)/C100</f>
        <v>0.89380530973451322</v>
      </c>
    </row>
    <row r="101" spans="2:4" x14ac:dyDescent="0.3">
      <c r="B101" s="16" t="s">
        <v>79</v>
      </c>
      <c r="C101" s="38">
        <v>551</v>
      </c>
      <c r="D101" s="20"/>
    </row>
    <row r="102" spans="2:4" x14ac:dyDescent="0.3">
      <c r="B102" s="17" t="s">
        <v>37</v>
      </c>
      <c r="C102" s="39">
        <v>36</v>
      </c>
      <c r="D102" s="20"/>
    </row>
    <row r="103" spans="2:4" x14ac:dyDescent="0.3">
      <c r="B103" s="18" t="s">
        <v>39</v>
      </c>
      <c r="C103" s="40">
        <v>3</v>
      </c>
      <c r="D103" s="20"/>
    </row>
    <row r="104" spans="2:4" x14ac:dyDescent="0.3">
      <c r="B104" s="18" t="s">
        <v>40</v>
      </c>
      <c r="C104" s="40">
        <v>9</v>
      </c>
      <c r="D104" s="20"/>
    </row>
    <row r="105" spans="2:4" x14ac:dyDescent="0.3">
      <c r="B105" s="18" t="s">
        <v>43</v>
      </c>
      <c r="C105" s="40">
        <v>4</v>
      </c>
      <c r="D105" s="20"/>
    </row>
    <row r="106" spans="2:4" x14ac:dyDescent="0.3">
      <c r="B106" s="18" t="s">
        <v>38</v>
      </c>
      <c r="C106" s="40">
        <v>13</v>
      </c>
      <c r="D106" s="20"/>
    </row>
    <row r="107" spans="2:4" x14ac:dyDescent="0.3">
      <c r="B107" s="18" t="s">
        <v>41</v>
      </c>
      <c r="C107" s="40">
        <v>7</v>
      </c>
      <c r="D107" s="20"/>
    </row>
    <row r="108" spans="2:4" x14ac:dyDescent="0.3">
      <c r="B108" s="17" t="s">
        <v>44</v>
      </c>
      <c r="C108" s="39">
        <v>430</v>
      </c>
      <c r="D108" s="20"/>
    </row>
    <row r="109" spans="2:4" x14ac:dyDescent="0.3">
      <c r="B109" s="18" t="s">
        <v>42</v>
      </c>
      <c r="C109" s="40">
        <v>12</v>
      </c>
      <c r="D109" s="20"/>
    </row>
    <row r="110" spans="2:4" x14ac:dyDescent="0.3">
      <c r="B110" s="18" t="s">
        <v>39</v>
      </c>
      <c r="C110" s="40">
        <v>81</v>
      </c>
      <c r="D110" s="20"/>
    </row>
    <row r="111" spans="2:4" x14ac:dyDescent="0.3">
      <c r="B111" s="18" t="s">
        <v>40</v>
      </c>
      <c r="C111" s="40">
        <v>162</v>
      </c>
      <c r="D111" s="20"/>
    </row>
    <row r="112" spans="2:4" x14ac:dyDescent="0.3">
      <c r="B112" s="18" t="s">
        <v>43</v>
      </c>
      <c r="C112" s="40">
        <v>47</v>
      </c>
      <c r="D112" s="20"/>
    </row>
    <row r="113" spans="2:4" x14ac:dyDescent="0.3">
      <c r="B113" s="18" t="s">
        <v>38</v>
      </c>
      <c r="C113" s="40">
        <v>50</v>
      </c>
      <c r="D113" s="20"/>
    </row>
    <row r="114" spans="2:4" ht="15" thickBot="1" x14ac:dyDescent="0.35">
      <c r="B114" s="18" t="s">
        <v>41</v>
      </c>
      <c r="C114" s="40">
        <v>78</v>
      </c>
      <c r="D114" s="20"/>
    </row>
    <row r="115" spans="2:4" ht="15" thickBot="1" x14ac:dyDescent="0.35">
      <c r="B115" s="15" t="s">
        <v>68</v>
      </c>
      <c r="C115" s="37">
        <v>13</v>
      </c>
      <c r="D115" s="19">
        <f>(C116+C118)/C115</f>
        <v>1</v>
      </c>
    </row>
    <row r="116" spans="2:4" x14ac:dyDescent="0.3">
      <c r="B116" s="16" t="s">
        <v>79</v>
      </c>
      <c r="C116" s="38">
        <v>8</v>
      </c>
      <c r="D116" s="20"/>
    </row>
    <row r="117" spans="2:4" x14ac:dyDescent="0.3">
      <c r="B117" s="17" t="s">
        <v>44</v>
      </c>
      <c r="C117" s="39">
        <v>5</v>
      </c>
      <c r="D117" s="20"/>
    </row>
    <row r="118" spans="2:4" ht="15" thickBot="1" x14ac:dyDescent="0.35">
      <c r="B118" s="18" t="s">
        <v>43</v>
      </c>
      <c r="C118" s="40">
        <v>5</v>
      </c>
      <c r="D118" s="20"/>
    </row>
    <row r="119" spans="2:4" ht="15" thickBot="1" x14ac:dyDescent="0.35">
      <c r="B119" s="15" t="s">
        <v>1</v>
      </c>
      <c r="C119" s="37">
        <v>1475</v>
      </c>
      <c r="D119" s="19">
        <f>(C120+C124+C125+C126+C130+C131+C132+C133-C122-C128)/C119</f>
        <v>0.903728813559322</v>
      </c>
    </row>
    <row r="120" spans="2:4" x14ac:dyDescent="0.3">
      <c r="B120" s="16" t="s">
        <v>79</v>
      </c>
      <c r="C120" s="38">
        <v>634</v>
      </c>
      <c r="D120" s="20"/>
    </row>
    <row r="121" spans="2:4" x14ac:dyDescent="0.3">
      <c r="B121" s="17" t="s">
        <v>37</v>
      </c>
      <c r="C121" s="39">
        <v>54</v>
      </c>
      <c r="D121" s="20"/>
    </row>
    <row r="122" spans="2:4" x14ac:dyDescent="0.3">
      <c r="B122" s="18" t="s">
        <v>42</v>
      </c>
      <c r="C122" s="40">
        <v>1</v>
      </c>
      <c r="D122" s="20"/>
    </row>
    <row r="123" spans="2:4" x14ac:dyDescent="0.3">
      <c r="B123" s="18" t="s">
        <v>39</v>
      </c>
      <c r="C123" s="40">
        <v>14</v>
      </c>
      <c r="D123" s="20"/>
    </row>
    <row r="124" spans="2:4" x14ac:dyDescent="0.3">
      <c r="B124" s="18" t="s">
        <v>40</v>
      </c>
      <c r="C124" s="40">
        <v>16</v>
      </c>
      <c r="D124" s="20"/>
    </row>
    <row r="125" spans="2:4" x14ac:dyDescent="0.3">
      <c r="B125" s="18" t="s">
        <v>38</v>
      </c>
      <c r="C125" s="40">
        <v>10</v>
      </c>
      <c r="D125" s="20"/>
    </row>
    <row r="126" spans="2:4" x14ac:dyDescent="0.3">
      <c r="B126" s="18" t="s">
        <v>41</v>
      </c>
      <c r="C126" s="40">
        <v>13</v>
      </c>
      <c r="D126" s="20"/>
    </row>
    <row r="127" spans="2:4" x14ac:dyDescent="0.3">
      <c r="B127" s="17" t="s">
        <v>44</v>
      </c>
      <c r="C127" s="39">
        <v>787</v>
      </c>
      <c r="D127" s="20"/>
    </row>
    <row r="128" spans="2:4" x14ac:dyDescent="0.3">
      <c r="B128" s="18" t="s">
        <v>42</v>
      </c>
      <c r="C128" s="40">
        <v>11</v>
      </c>
      <c r="D128" s="20"/>
    </row>
    <row r="129" spans="2:4" x14ac:dyDescent="0.3">
      <c r="B129" s="18" t="s">
        <v>39</v>
      </c>
      <c r="C129" s="40">
        <v>104</v>
      </c>
      <c r="D129" s="20"/>
    </row>
    <row r="130" spans="2:4" x14ac:dyDescent="0.3">
      <c r="B130" s="18" t="s">
        <v>40</v>
      </c>
      <c r="C130" s="40">
        <v>250</v>
      </c>
      <c r="D130" s="20"/>
    </row>
    <row r="131" spans="2:4" x14ac:dyDescent="0.3">
      <c r="B131" s="18" t="s">
        <v>43</v>
      </c>
      <c r="C131" s="40">
        <v>285</v>
      </c>
      <c r="D131" s="20"/>
    </row>
    <row r="132" spans="2:4" x14ac:dyDescent="0.3">
      <c r="B132" s="18" t="s">
        <v>38</v>
      </c>
      <c r="C132" s="40">
        <v>77</v>
      </c>
      <c r="D132" s="20"/>
    </row>
    <row r="133" spans="2:4" ht="15" thickBot="1" x14ac:dyDescent="0.35">
      <c r="B133" s="18" t="s">
        <v>41</v>
      </c>
      <c r="C133" s="40">
        <v>60</v>
      </c>
      <c r="D133" s="20"/>
    </row>
    <row r="134" spans="2:4" ht="15" thickBot="1" x14ac:dyDescent="0.35">
      <c r="B134" s="15" t="s">
        <v>101</v>
      </c>
      <c r="C134" s="37">
        <v>22</v>
      </c>
      <c r="D134" s="19">
        <f>(C135+C137+C138)/C134</f>
        <v>1</v>
      </c>
    </row>
    <row r="135" spans="2:4" x14ac:dyDescent="0.3">
      <c r="B135" s="16" t="s">
        <v>79</v>
      </c>
      <c r="C135" s="38">
        <v>15</v>
      </c>
      <c r="D135" s="20"/>
    </row>
    <row r="136" spans="2:4" x14ac:dyDescent="0.3">
      <c r="B136" s="17" t="s">
        <v>44</v>
      </c>
      <c r="C136" s="39">
        <v>7</v>
      </c>
      <c r="D136" s="20"/>
    </row>
    <row r="137" spans="2:4" x14ac:dyDescent="0.3">
      <c r="B137" s="18" t="s">
        <v>43</v>
      </c>
      <c r="C137" s="40">
        <v>6</v>
      </c>
      <c r="D137" s="20"/>
    </row>
    <row r="138" spans="2:4" ht="15" thickBot="1" x14ac:dyDescent="0.35">
      <c r="B138" s="18" t="s">
        <v>41</v>
      </c>
      <c r="C138" s="40">
        <v>1</v>
      </c>
      <c r="D138" s="20"/>
    </row>
    <row r="139" spans="2:4" ht="15" thickBot="1" x14ac:dyDescent="0.35">
      <c r="B139" s="15" t="s">
        <v>96</v>
      </c>
      <c r="C139" s="37">
        <v>1043</v>
      </c>
      <c r="D139" s="19">
        <f>(C140+C143+C144+C145+C146+C150+C151+C152+C153-C148)/C139</f>
        <v>0.92042186001917548</v>
      </c>
    </row>
    <row r="140" spans="2:4" x14ac:dyDescent="0.3">
      <c r="B140" s="16" t="s">
        <v>79</v>
      </c>
      <c r="C140" s="38">
        <v>579</v>
      </c>
      <c r="D140" s="20"/>
    </row>
    <row r="141" spans="2:4" x14ac:dyDescent="0.3">
      <c r="B141" s="17" t="s">
        <v>37</v>
      </c>
      <c r="C141" s="39">
        <v>29</v>
      </c>
      <c r="D141" s="20"/>
    </row>
    <row r="142" spans="2:4" x14ac:dyDescent="0.3">
      <c r="B142" s="18" t="s">
        <v>39</v>
      </c>
      <c r="C142" s="40">
        <v>3</v>
      </c>
      <c r="D142" s="20"/>
    </row>
    <row r="143" spans="2:4" x14ac:dyDescent="0.3">
      <c r="B143" s="18" t="s">
        <v>40</v>
      </c>
      <c r="C143" s="40">
        <v>7</v>
      </c>
      <c r="D143" s="20"/>
    </row>
    <row r="144" spans="2:4" x14ac:dyDescent="0.3">
      <c r="B144" s="18" t="s">
        <v>43</v>
      </c>
      <c r="C144" s="40">
        <v>5</v>
      </c>
      <c r="D144" s="20"/>
    </row>
    <row r="145" spans="2:4" x14ac:dyDescent="0.3">
      <c r="B145" s="18" t="s">
        <v>38</v>
      </c>
      <c r="C145" s="40">
        <v>9</v>
      </c>
      <c r="D145" s="20"/>
    </row>
    <row r="146" spans="2:4" x14ac:dyDescent="0.3">
      <c r="B146" s="18" t="s">
        <v>41</v>
      </c>
      <c r="C146" s="40">
        <v>5</v>
      </c>
      <c r="D146" s="20"/>
    </row>
    <row r="147" spans="2:4" x14ac:dyDescent="0.3">
      <c r="B147" s="17" t="s">
        <v>44</v>
      </c>
      <c r="C147" s="39">
        <v>435</v>
      </c>
      <c r="D147" s="20"/>
    </row>
    <row r="148" spans="2:4" x14ac:dyDescent="0.3">
      <c r="B148" s="18" t="s">
        <v>42</v>
      </c>
      <c r="C148" s="40">
        <v>8</v>
      </c>
      <c r="D148" s="20"/>
    </row>
    <row r="149" spans="2:4" x14ac:dyDescent="0.3">
      <c r="B149" s="18" t="s">
        <v>39</v>
      </c>
      <c r="C149" s="40">
        <v>64</v>
      </c>
      <c r="D149" s="20"/>
    </row>
    <row r="150" spans="2:4" x14ac:dyDescent="0.3">
      <c r="B150" s="18" t="s">
        <v>40</v>
      </c>
      <c r="C150" s="40">
        <v>163</v>
      </c>
      <c r="D150" s="20"/>
    </row>
    <row r="151" spans="2:4" x14ac:dyDescent="0.3">
      <c r="B151" s="18" t="s">
        <v>43</v>
      </c>
      <c r="C151" s="40">
        <v>75</v>
      </c>
      <c r="D151" s="20"/>
    </row>
    <row r="152" spans="2:4" x14ac:dyDescent="0.3">
      <c r="B152" s="18" t="s">
        <v>38</v>
      </c>
      <c r="C152" s="40">
        <v>81</v>
      </c>
      <c r="D152" s="20"/>
    </row>
    <row r="153" spans="2:4" ht="15" thickBot="1" x14ac:dyDescent="0.35">
      <c r="B153" s="18" t="s">
        <v>41</v>
      </c>
      <c r="C153" s="40">
        <v>44</v>
      </c>
      <c r="D153" s="20"/>
    </row>
    <row r="154" spans="2:4" ht="15" thickBot="1" x14ac:dyDescent="0.35">
      <c r="B154" s="15" t="s">
        <v>57</v>
      </c>
      <c r="C154" s="37">
        <v>38</v>
      </c>
      <c r="D154" s="19">
        <f>(C155+C157+C159+C160+C161)/C154</f>
        <v>1</v>
      </c>
    </row>
    <row r="155" spans="2:4" x14ac:dyDescent="0.3">
      <c r="B155" s="16" t="s">
        <v>79</v>
      </c>
      <c r="C155" s="38">
        <v>10</v>
      </c>
      <c r="D155" s="20"/>
    </row>
    <row r="156" spans="2:4" x14ac:dyDescent="0.3">
      <c r="B156" s="17" t="s">
        <v>37</v>
      </c>
      <c r="C156" s="39">
        <v>1</v>
      </c>
      <c r="D156" s="20"/>
    </row>
    <row r="157" spans="2:4" x14ac:dyDescent="0.3">
      <c r="B157" s="18" t="s">
        <v>43</v>
      </c>
      <c r="C157" s="40">
        <v>1</v>
      </c>
      <c r="D157" s="20"/>
    </row>
    <row r="158" spans="2:4" x14ac:dyDescent="0.3">
      <c r="B158" s="17" t="s">
        <v>44</v>
      </c>
      <c r="C158" s="39">
        <v>27</v>
      </c>
      <c r="D158" s="20"/>
    </row>
    <row r="159" spans="2:4" x14ac:dyDescent="0.3">
      <c r="B159" s="18" t="s">
        <v>40</v>
      </c>
      <c r="C159" s="40">
        <v>5</v>
      </c>
      <c r="D159" s="20"/>
    </row>
    <row r="160" spans="2:4" x14ac:dyDescent="0.3">
      <c r="B160" s="18" t="s">
        <v>43</v>
      </c>
      <c r="C160" s="40">
        <v>13</v>
      </c>
      <c r="D160" s="20"/>
    </row>
    <row r="161" spans="2:4" ht="15" thickBot="1" x14ac:dyDescent="0.35">
      <c r="B161" s="18" t="s">
        <v>41</v>
      </c>
      <c r="C161" s="40">
        <v>9</v>
      </c>
      <c r="D161" s="20"/>
    </row>
    <row r="162" spans="2:4" ht="15" thickBot="1" x14ac:dyDescent="0.35">
      <c r="B162" s="15" t="s">
        <v>4</v>
      </c>
      <c r="C162" s="37">
        <v>476</v>
      </c>
      <c r="D162" s="19">
        <f>(C163+C166+C167+C168+C172+C173+C174+C175-C170)/C162</f>
        <v>0.8613445378151261</v>
      </c>
    </row>
    <row r="163" spans="2:4" x14ac:dyDescent="0.3">
      <c r="B163" s="16" t="s">
        <v>79</v>
      </c>
      <c r="C163" s="38">
        <v>161</v>
      </c>
      <c r="D163" s="20"/>
    </row>
    <row r="164" spans="2:4" x14ac:dyDescent="0.3">
      <c r="B164" s="17" t="s">
        <v>37</v>
      </c>
      <c r="C164" s="39">
        <v>14</v>
      </c>
      <c r="D164" s="20"/>
    </row>
    <row r="165" spans="2:4" x14ac:dyDescent="0.3">
      <c r="B165" s="18" t="s">
        <v>39</v>
      </c>
      <c r="C165" s="40">
        <v>1</v>
      </c>
      <c r="D165" s="20"/>
    </row>
    <row r="166" spans="2:4" x14ac:dyDescent="0.3">
      <c r="B166" s="18" t="s">
        <v>40</v>
      </c>
      <c r="C166" s="40">
        <v>3</v>
      </c>
      <c r="D166" s="20"/>
    </row>
    <row r="167" spans="2:4" x14ac:dyDescent="0.3">
      <c r="B167" s="18" t="s">
        <v>38</v>
      </c>
      <c r="C167" s="40">
        <v>6</v>
      </c>
      <c r="D167" s="20"/>
    </row>
    <row r="168" spans="2:4" x14ac:dyDescent="0.3">
      <c r="B168" s="18" t="s">
        <v>41</v>
      </c>
      <c r="C168" s="40">
        <v>4</v>
      </c>
      <c r="D168" s="20"/>
    </row>
    <row r="169" spans="2:4" x14ac:dyDescent="0.3">
      <c r="B169" s="17" t="s">
        <v>44</v>
      </c>
      <c r="C169" s="39">
        <v>301</v>
      </c>
      <c r="D169" s="20"/>
    </row>
    <row r="170" spans="2:4" x14ac:dyDescent="0.3">
      <c r="B170" s="18" t="s">
        <v>42</v>
      </c>
      <c r="C170" s="40">
        <v>4</v>
      </c>
      <c r="D170" s="20"/>
    </row>
    <row r="171" spans="2:4" x14ac:dyDescent="0.3">
      <c r="B171" s="18" t="s">
        <v>39</v>
      </c>
      <c r="C171" s="40">
        <v>57</v>
      </c>
      <c r="D171" s="20"/>
    </row>
    <row r="172" spans="2:4" x14ac:dyDescent="0.3">
      <c r="B172" s="18" t="s">
        <v>40</v>
      </c>
      <c r="C172" s="40">
        <v>95</v>
      </c>
      <c r="D172" s="20"/>
    </row>
    <row r="173" spans="2:4" x14ac:dyDescent="0.3">
      <c r="B173" s="18" t="s">
        <v>43</v>
      </c>
      <c r="C173" s="40">
        <v>78</v>
      </c>
      <c r="D173" s="20"/>
    </row>
    <row r="174" spans="2:4" x14ac:dyDescent="0.3">
      <c r="B174" s="18" t="s">
        <v>38</v>
      </c>
      <c r="C174" s="40">
        <v>26</v>
      </c>
      <c r="D174" s="20"/>
    </row>
    <row r="175" spans="2:4" ht="15" thickBot="1" x14ac:dyDescent="0.35">
      <c r="B175" s="18" t="s">
        <v>41</v>
      </c>
      <c r="C175" s="40">
        <v>41</v>
      </c>
      <c r="D175" s="20"/>
    </row>
    <row r="176" spans="2:4" ht="15" thickBot="1" x14ac:dyDescent="0.35">
      <c r="B176" s="15" t="s">
        <v>15</v>
      </c>
      <c r="C176" s="37">
        <v>443</v>
      </c>
      <c r="D176" s="19">
        <f>(C177+C180+C181+C182+C186+C187+C188+C189-C184)/C176</f>
        <v>0.93905191873589167</v>
      </c>
    </row>
    <row r="177" spans="2:4" x14ac:dyDescent="0.3">
      <c r="B177" s="16" t="s">
        <v>79</v>
      </c>
      <c r="C177" s="38">
        <v>186</v>
      </c>
      <c r="D177" s="20"/>
    </row>
    <row r="178" spans="2:4" x14ac:dyDescent="0.3">
      <c r="B178" s="17" t="s">
        <v>37</v>
      </c>
      <c r="C178" s="39">
        <v>29</v>
      </c>
      <c r="D178" s="20"/>
    </row>
    <row r="179" spans="2:4" x14ac:dyDescent="0.3">
      <c r="B179" s="18" t="s">
        <v>39</v>
      </c>
      <c r="C179" s="40">
        <v>3</v>
      </c>
      <c r="D179" s="20"/>
    </row>
    <row r="180" spans="2:4" x14ac:dyDescent="0.3">
      <c r="B180" s="18" t="s">
        <v>40</v>
      </c>
      <c r="C180" s="40">
        <v>9</v>
      </c>
      <c r="D180" s="20"/>
    </row>
    <row r="181" spans="2:4" x14ac:dyDescent="0.3">
      <c r="B181" s="18" t="s">
        <v>38</v>
      </c>
      <c r="C181" s="40">
        <v>3</v>
      </c>
      <c r="D181" s="20"/>
    </row>
    <row r="182" spans="2:4" x14ac:dyDescent="0.3">
      <c r="B182" s="18" t="s">
        <v>41</v>
      </c>
      <c r="C182" s="40">
        <v>14</v>
      </c>
      <c r="D182" s="20"/>
    </row>
    <row r="183" spans="2:4" x14ac:dyDescent="0.3">
      <c r="B183" s="17" t="s">
        <v>44</v>
      </c>
      <c r="C183" s="39">
        <v>228</v>
      </c>
      <c r="D183" s="20"/>
    </row>
    <row r="184" spans="2:4" x14ac:dyDescent="0.3">
      <c r="B184" s="18" t="s">
        <v>42</v>
      </c>
      <c r="C184" s="40">
        <v>3</v>
      </c>
      <c r="D184" s="20"/>
    </row>
    <row r="185" spans="2:4" x14ac:dyDescent="0.3">
      <c r="B185" s="18" t="s">
        <v>39</v>
      </c>
      <c r="C185" s="40">
        <v>18</v>
      </c>
      <c r="D185" s="20"/>
    </row>
    <row r="186" spans="2:4" x14ac:dyDescent="0.3">
      <c r="B186" s="18" t="s">
        <v>40</v>
      </c>
      <c r="C186" s="40">
        <v>48</v>
      </c>
      <c r="D186" s="20"/>
    </row>
    <row r="187" spans="2:4" x14ac:dyDescent="0.3">
      <c r="B187" s="18" t="s">
        <v>43</v>
      </c>
      <c r="C187" s="40">
        <v>130</v>
      </c>
      <c r="D187" s="20"/>
    </row>
    <row r="188" spans="2:4" x14ac:dyDescent="0.3">
      <c r="B188" s="18" t="s">
        <v>38</v>
      </c>
      <c r="C188" s="40">
        <v>7</v>
      </c>
      <c r="D188" s="20"/>
    </row>
    <row r="189" spans="2:4" ht="15" thickBot="1" x14ac:dyDescent="0.35">
      <c r="B189" s="18" t="s">
        <v>41</v>
      </c>
      <c r="C189" s="40">
        <v>22</v>
      </c>
      <c r="D189" s="20"/>
    </row>
    <row r="190" spans="2:4" ht="15" thickBot="1" x14ac:dyDescent="0.35">
      <c r="B190" s="15" t="s">
        <v>64</v>
      </c>
      <c r="C190" s="37">
        <v>30</v>
      </c>
      <c r="D190" s="19">
        <f>(C191+C193+C195+C196+C197)/C190</f>
        <v>1</v>
      </c>
    </row>
    <row r="191" spans="2:4" x14ac:dyDescent="0.3">
      <c r="B191" s="16" t="s">
        <v>79</v>
      </c>
      <c r="C191" s="38">
        <v>6</v>
      </c>
      <c r="D191" s="20"/>
    </row>
    <row r="192" spans="2:4" x14ac:dyDescent="0.3">
      <c r="B192" s="17" t="s">
        <v>37</v>
      </c>
      <c r="C192" s="39">
        <v>1</v>
      </c>
      <c r="D192" s="20"/>
    </row>
    <row r="193" spans="2:4" x14ac:dyDescent="0.3">
      <c r="B193" s="18" t="s">
        <v>41</v>
      </c>
      <c r="C193" s="40">
        <v>1</v>
      </c>
      <c r="D193" s="20"/>
    </row>
    <row r="194" spans="2:4" x14ac:dyDescent="0.3">
      <c r="B194" s="17" t="s">
        <v>44</v>
      </c>
      <c r="C194" s="39">
        <v>23</v>
      </c>
      <c r="D194" s="20"/>
    </row>
    <row r="195" spans="2:4" x14ac:dyDescent="0.3">
      <c r="B195" s="18" t="s">
        <v>40</v>
      </c>
      <c r="C195" s="40">
        <v>2</v>
      </c>
      <c r="D195" s="20"/>
    </row>
    <row r="196" spans="2:4" x14ac:dyDescent="0.3">
      <c r="B196" s="18" t="s">
        <v>43</v>
      </c>
      <c r="C196" s="40">
        <v>18</v>
      </c>
      <c r="D196" s="20"/>
    </row>
    <row r="197" spans="2:4" ht="15" thickBot="1" x14ac:dyDescent="0.35">
      <c r="B197" s="18" t="s">
        <v>41</v>
      </c>
      <c r="C197" s="40">
        <v>3</v>
      </c>
      <c r="D197" s="20"/>
    </row>
    <row r="198" spans="2:4" ht="15" thickBot="1" x14ac:dyDescent="0.35">
      <c r="B198" s="15" t="s">
        <v>62</v>
      </c>
      <c r="C198" s="37">
        <v>79</v>
      </c>
      <c r="D198" s="19">
        <f>(C199+C201+C202+C205+C206+C207+C208)/C198</f>
        <v>0.88607594936708856</v>
      </c>
    </row>
    <row r="199" spans="2:4" x14ac:dyDescent="0.3">
      <c r="B199" s="16" t="s">
        <v>79</v>
      </c>
      <c r="C199" s="38">
        <v>17</v>
      </c>
      <c r="D199" s="20"/>
    </row>
    <row r="200" spans="2:4" x14ac:dyDescent="0.3">
      <c r="B200" s="17" t="s">
        <v>37</v>
      </c>
      <c r="C200" s="39">
        <v>3</v>
      </c>
      <c r="D200" s="20"/>
    </row>
    <row r="201" spans="2:4" x14ac:dyDescent="0.3">
      <c r="B201" s="18" t="s">
        <v>40</v>
      </c>
      <c r="C201" s="40">
        <v>2</v>
      </c>
      <c r="D201" s="20"/>
    </row>
    <row r="202" spans="2:4" x14ac:dyDescent="0.3">
      <c r="B202" s="18" t="s">
        <v>41</v>
      </c>
      <c r="C202" s="40">
        <v>1</v>
      </c>
      <c r="D202" s="20"/>
    </row>
    <row r="203" spans="2:4" x14ac:dyDescent="0.3">
      <c r="B203" s="17" t="s">
        <v>44</v>
      </c>
      <c r="C203" s="39">
        <v>59</v>
      </c>
      <c r="D203" s="20"/>
    </row>
    <row r="204" spans="2:4" x14ac:dyDescent="0.3">
      <c r="B204" s="18" t="s">
        <v>39</v>
      </c>
      <c r="C204" s="40">
        <v>9</v>
      </c>
      <c r="D204" s="20"/>
    </row>
    <row r="205" spans="2:4" x14ac:dyDescent="0.3">
      <c r="B205" s="18" t="s">
        <v>40</v>
      </c>
      <c r="C205" s="40">
        <v>11</v>
      </c>
      <c r="D205" s="20"/>
    </row>
    <row r="206" spans="2:4" x14ac:dyDescent="0.3">
      <c r="B206" s="18" t="s">
        <v>43</v>
      </c>
      <c r="C206" s="40">
        <v>31</v>
      </c>
      <c r="D206" s="20"/>
    </row>
    <row r="207" spans="2:4" x14ac:dyDescent="0.3">
      <c r="B207" s="18" t="s">
        <v>38</v>
      </c>
      <c r="C207" s="40">
        <v>2</v>
      </c>
      <c r="D207" s="20"/>
    </row>
    <row r="208" spans="2:4" ht="15" thickBot="1" x14ac:dyDescent="0.35">
      <c r="B208" s="18" t="s">
        <v>41</v>
      </c>
      <c r="C208" s="40">
        <v>6</v>
      </c>
      <c r="D208" s="20"/>
    </row>
    <row r="209" spans="2:4" ht="15" thickBot="1" x14ac:dyDescent="0.35">
      <c r="B209" s="15" t="s">
        <v>54</v>
      </c>
      <c r="C209" s="37">
        <v>155</v>
      </c>
      <c r="D209" s="19">
        <f>(C210+C214+C215+C219+C220+C221+C222-C212-C217)/C209</f>
        <v>0.75483870967741939</v>
      </c>
    </row>
    <row r="210" spans="2:4" x14ac:dyDescent="0.3">
      <c r="B210" s="16" t="s">
        <v>79</v>
      </c>
      <c r="C210" s="38">
        <v>63</v>
      </c>
      <c r="D210" s="20"/>
    </row>
    <row r="211" spans="2:4" x14ac:dyDescent="0.3">
      <c r="B211" s="17" t="s">
        <v>37</v>
      </c>
      <c r="C211" s="39">
        <v>19</v>
      </c>
      <c r="D211" s="20"/>
    </row>
    <row r="212" spans="2:4" x14ac:dyDescent="0.3">
      <c r="B212" s="18" t="s">
        <v>42</v>
      </c>
      <c r="C212" s="40">
        <v>2</v>
      </c>
      <c r="D212" s="20"/>
    </row>
    <row r="213" spans="2:4" x14ac:dyDescent="0.3">
      <c r="B213" s="18" t="s">
        <v>39</v>
      </c>
      <c r="C213" s="40">
        <v>1</v>
      </c>
      <c r="D213" s="20"/>
    </row>
    <row r="214" spans="2:4" x14ac:dyDescent="0.3">
      <c r="B214" s="18" t="s">
        <v>40</v>
      </c>
      <c r="C214" s="40">
        <v>13</v>
      </c>
      <c r="D214" s="20"/>
    </row>
    <row r="215" spans="2:4" x14ac:dyDescent="0.3">
      <c r="B215" s="18" t="s">
        <v>41</v>
      </c>
      <c r="C215" s="40">
        <v>3</v>
      </c>
      <c r="D215" s="20"/>
    </row>
    <row r="216" spans="2:4" x14ac:dyDescent="0.3">
      <c r="B216" s="17" t="s">
        <v>44</v>
      </c>
      <c r="C216" s="39">
        <v>73</v>
      </c>
      <c r="D216" s="20"/>
    </row>
    <row r="217" spans="2:4" x14ac:dyDescent="0.3">
      <c r="B217" s="18" t="s">
        <v>42</v>
      </c>
      <c r="C217" s="40">
        <v>2</v>
      </c>
      <c r="D217" s="20"/>
    </row>
    <row r="218" spans="2:4" x14ac:dyDescent="0.3">
      <c r="B218" s="18" t="s">
        <v>39</v>
      </c>
      <c r="C218" s="40">
        <v>29</v>
      </c>
      <c r="D218" s="20"/>
    </row>
    <row r="219" spans="2:4" x14ac:dyDescent="0.3">
      <c r="B219" s="18" t="s">
        <v>40</v>
      </c>
      <c r="C219" s="40">
        <v>21</v>
      </c>
      <c r="D219" s="20"/>
    </row>
    <row r="220" spans="2:4" x14ac:dyDescent="0.3">
      <c r="B220" s="18" t="s">
        <v>43</v>
      </c>
      <c r="C220" s="40">
        <v>5</v>
      </c>
      <c r="D220" s="20"/>
    </row>
    <row r="221" spans="2:4" x14ac:dyDescent="0.3">
      <c r="B221" s="18" t="s">
        <v>38</v>
      </c>
      <c r="C221" s="40">
        <v>2</v>
      </c>
      <c r="D221" s="20"/>
    </row>
    <row r="222" spans="2:4" ht="15" thickBot="1" x14ac:dyDescent="0.35">
      <c r="B222" s="18" t="s">
        <v>41</v>
      </c>
      <c r="C222" s="40">
        <v>14</v>
      </c>
      <c r="D222" s="20"/>
    </row>
    <row r="223" spans="2:4" ht="15" thickBot="1" x14ac:dyDescent="0.35">
      <c r="B223" s="15" t="s">
        <v>102</v>
      </c>
      <c r="C223" s="37">
        <v>75</v>
      </c>
      <c r="D223" s="19">
        <f>(C224+C227+C231+C232+C233-C229)/C223</f>
        <v>0.65333333333333332</v>
      </c>
    </row>
    <row r="224" spans="2:4" x14ac:dyDescent="0.3">
      <c r="B224" s="16" t="s">
        <v>79</v>
      </c>
      <c r="C224" s="38">
        <v>30</v>
      </c>
      <c r="D224" s="20"/>
    </row>
    <row r="225" spans="2:4" x14ac:dyDescent="0.3">
      <c r="B225" s="17" t="s">
        <v>37</v>
      </c>
      <c r="C225" s="39">
        <v>4</v>
      </c>
      <c r="D225" s="20"/>
    </row>
    <row r="226" spans="2:4" x14ac:dyDescent="0.3">
      <c r="B226" s="18" t="s">
        <v>39</v>
      </c>
      <c r="C226" s="40">
        <v>3</v>
      </c>
      <c r="D226" s="20"/>
    </row>
    <row r="227" spans="2:4" x14ac:dyDescent="0.3">
      <c r="B227" s="18" t="s">
        <v>38</v>
      </c>
      <c r="C227" s="40">
        <v>1</v>
      </c>
      <c r="D227" s="20"/>
    </row>
    <row r="228" spans="2:4" x14ac:dyDescent="0.3">
      <c r="B228" s="17" t="s">
        <v>44</v>
      </c>
      <c r="C228" s="39">
        <v>41</v>
      </c>
      <c r="D228" s="20"/>
    </row>
    <row r="229" spans="2:4" x14ac:dyDescent="0.3">
      <c r="B229" s="18" t="s">
        <v>42</v>
      </c>
      <c r="C229" s="40">
        <v>1</v>
      </c>
      <c r="D229" s="20"/>
    </row>
    <row r="230" spans="2:4" x14ac:dyDescent="0.3">
      <c r="B230" s="18" t="s">
        <v>39</v>
      </c>
      <c r="C230" s="40">
        <v>21</v>
      </c>
      <c r="D230" s="20"/>
    </row>
    <row r="231" spans="2:4" x14ac:dyDescent="0.3">
      <c r="B231" s="18" t="s">
        <v>40</v>
      </c>
      <c r="C231" s="40">
        <v>8</v>
      </c>
      <c r="D231" s="20"/>
    </row>
    <row r="232" spans="2:4" x14ac:dyDescent="0.3">
      <c r="B232" s="18" t="s">
        <v>43</v>
      </c>
      <c r="C232" s="40">
        <v>4</v>
      </c>
      <c r="D232" s="20"/>
    </row>
    <row r="233" spans="2:4" ht="15" thickBot="1" x14ac:dyDescent="0.35">
      <c r="B233" s="18" t="s">
        <v>38</v>
      </c>
      <c r="C233" s="40">
        <v>7</v>
      </c>
      <c r="D233" s="20"/>
    </row>
    <row r="234" spans="2:4" ht="15" thickBot="1" x14ac:dyDescent="0.35">
      <c r="B234" s="15" t="s">
        <v>66</v>
      </c>
      <c r="C234" s="37">
        <v>13</v>
      </c>
      <c r="D234" s="19">
        <f>(C235+C237+C238)/C234</f>
        <v>1</v>
      </c>
    </row>
    <row r="235" spans="2:4" x14ac:dyDescent="0.3">
      <c r="B235" s="16" t="s">
        <v>79</v>
      </c>
      <c r="C235" s="38">
        <v>2</v>
      </c>
      <c r="D235" s="20"/>
    </row>
    <row r="236" spans="2:4" x14ac:dyDescent="0.3">
      <c r="B236" s="17" t="s">
        <v>44</v>
      </c>
      <c r="C236" s="39">
        <v>11</v>
      </c>
      <c r="D236" s="20"/>
    </row>
    <row r="237" spans="2:4" x14ac:dyDescent="0.3">
      <c r="B237" s="18" t="s">
        <v>40</v>
      </c>
      <c r="C237" s="40">
        <v>2</v>
      </c>
      <c r="D237" s="20"/>
    </row>
    <row r="238" spans="2:4" ht="15" thickBot="1" x14ac:dyDescent="0.35">
      <c r="B238" s="18" t="s">
        <v>43</v>
      </c>
      <c r="C238" s="40">
        <v>9</v>
      </c>
      <c r="D238" s="20"/>
    </row>
    <row r="239" spans="2:4" ht="15" thickBot="1" x14ac:dyDescent="0.35">
      <c r="B239" s="15" t="s">
        <v>56</v>
      </c>
      <c r="C239" s="37">
        <v>214</v>
      </c>
      <c r="D239" s="19">
        <f>(C240+C243+C244+C245+C249+C250+C251+C252-C247)/C239</f>
        <v>0.93925233644859818</v>
      </c>
    </row>
    <row r="240" spans="2:4" x14ac:dyDescent="0.3">
      <c r="B240" s="16" t="s">
        <v>79</v>
      </c>
      <c r="C240" s="38">
        <v>72</v>
      </c>
      <c r="D240" s="20"/>
    </row>
    <row r="241" spans="2:4" x14ac:dyDescent="0.3">
      <c r="B241" s="17" t="s">
        <v>37</v>
      </c>
      <c r="C241" s="39">
        <v>58</v>
      </c>
      <c r="D241" s="20"/>
    </row>
    <row r="242" spans="2:4" x14ac:dyDescent="0.3">
      <c r="B242" s="18" t="s">
        <v>39</v>
      </c>
      <c r="C242" s="40">
        <v>5</v>
      </c>
      <c r="D242" s="20"/>
    </row>
    <row r="243" spans="2:4" x14ac:dyDescent="0.3">
      <c r="B243" s="18" t="s">
        <v>40</v>
      </c>
      <c r="C243" s="40">
        <v>35</v>
      </c>
      <c r="D243" s="20"/>
    </row>
    <row r="244" spans="2:4" x14ac:dyDescent="0.3">
      <c r="B244" s="18" t="s">
        <v>43</v>
      </c>
      <c r="C244" s="40">
        <v>1</v>
      </c>
      <c r="D244" s="20"/>
    </row>
    <row r="245" spans="2:4" x14ac:dyDescent="0.3">
      <c r="B245" s="18" t="s">
        <v>41</v>
      </c>
      <c r="C245" s="40">
        <v>17</v>
      </c>
      <c r="D245" s="20"/>
    </row>
    <row r="246" spans="2:4" x14ac:dyDescent="0.3">
      <c r="B246" s="17" t="s">
        <v>44</v>
      </c>
      <c r="C246" s="39">
        <v>84</v>
      </c>
      <c r="D246" s="20"/>
    </row>
    <row r="247" spans="2:4" x14ac:dyDescent="0.3">
      <c r="B247" s="18" t="s">
        <v>42</v>
      </c>
      <c r="C247" s="40">
        <v>2</v>
      </c>
      <c r="D247" s="20"/>
    </row>
    <row r="248" spans="2:4" x14ac:dyDescent="0.3">
      <c r="B248" s="18" t="s">
        <v>39</v>
      </c>
      <c r="C248" s="40">
        <v>4</v>
      </c>
      <c r="D248" s="20"/>
    </row>
    <row r="249" spans="2:4" x14ac:dyDescent="0.3">
      <c r="B249" s="18" t="s">
        <v>40</v>
      </c>
      <c r="C249" s="40">
        <v>40</v>
      </c>
      <c r="D249" s="20"/>
    </row>
    <row r="250" spans="2:4" x14ac:dyDescent="0.3">
      <c r="B250" s="18" t="s">
        <v>43</v>
      </c>
      <c r="C250" s="40">
        <v>26</v>
      </c>
      <c r="D250" s="20"/>
    </row>
    <row r="251" spans="2:4" x14ac:dyDescent="0.3">
      <c r="B251" s="18" t="s">
        <v>38</v>
      </c>
      <c r="C251" s="40">
        <v>1</v>
      </c>
      <c r="D251" s="20"/>
    </row>
    <row r="252" spans="2:4" ht="15" thickBot="1" x14ac:dyDescent="0.35">
      <c r="B252" s="18" t="s">
        <v>41</v>
      </c>
      <c r="C252" s="40">
        <v>11</v>
      </c>
      <c r="D252" s="20"/>
    </row>
    <row r="253" spans="2:4" ht="15" thickBot="1" x14ac:dyDescent="0.35">
      <c r="B253" s="15" t="s">
        <v>9</v>
      </c>
      <c r="C253" s="37">
        <v>1691</v>
      </c>
      <c r="D253" s="19">
        <f>(C254+C257+C258+C259+C260+C264+C265+C266+C267-C256-C262)/C253</f>
        <v>0.9438202247191011</v>
      </c>
    </row>
    <row r="254" spans="2:4" x14ac:dyDescent="0.3">
      <c r="B254" s="16" t="s">
        <v>79</v>
      </c>
      <c r="C254" s="38">
        <v>806</v>
      </c>
      <c r="D254" s="20"/>
    </row>
    <row r="255" spans="2:4" x14ac:dyDescent="0.3">
      <c r="B255" s="17" t="s">
        <v>37</v>
      </c>
      <c r="C255" s="39">
        <v>108</v>
      </c>
      <c r="D255" s="20"/>
    </row>
    <row r="256" spans="2:4" x14ac:dyDescent="0.3">
      <c r="B256" s="18" t="s">
        <v>42</v>
      </c>
      <c r="C256" s="40">
        <v>2</v>
      </c>
      <c r="D256" s="20"/>
    </row>
    <row r="257" spans="2:4" x14ac:dyDescent="0.3">
      <c r="B257" s="18" t="s">
        <v>40</v>
      </c>
      <c r="C257" s="40">
        <v>45</v>
      </c>
      <c r="D257" s="20"/>
    </row>
    <row r="258" spans="2:4" x14ac:dyDescent="0.3">
      <c r="B258" s="18" t="s">
        <v>43</v>
      </c>
      <c r="C258" s="40">
        <v>36</v>
      </c>
      <c r="D258" s="20"/>
    </row>
    <row r="259" spans="2:4" x14ac:dyDescent="0.3">
      <c r="B259" s="18" t="s">
        <v>38</v>
      </c>
      <c r="C259" s="40">
        <v>5</v>
      </c>
      <c r="D259" s="20"/>
    </row>
    <row r="260" spans="2:4" x14ac:dyDescent="0.3">
      <c r="B260" s="18" t="s">
        <v>41</v>
      </c>
      <c r="C260" s="40">
        <v>20</v>
      </c>
      <c r="D260" s="20"/>
    </row>
    <row r="261" spans="2:4" x14ac:dyDescent="0.3">
      <c r="B261" s="17" t="s">
        <v>44</v>
      </c>
      <c r="C261" s="39">
        <v>777</v>
      </c>
      <c r="D261" s="20"/>
    </row>
    <row r="262" spans="2:4" x14ac:dyDescent="0.3">
      <c r="B262" s="18" t="s">
        <v>42</v>
      </c>
      <c r="C262" s="40">
        <v>11</v>
      </c>
      <c r="D262" s="20"/>
    </row>
    <row r="263" spans="2:4" x14ac:dyDescent="0.3">
      <c r="B263" s="18" t="s">
        <v>39</v>
      </c>
      <c r="C263" s="40">
        <v>69</v>
      </c>
      <c r="D263" s="20"/>
    </row>
    <row r="264" spans="2:4" x14ac:dyDescent="0.3">
      <c r="B264" s="18" t="s">
        <v>40</v>
      </c>
      <c r="C264" s="40">
        <v>198</v>
      </c>
      <c r="D264" s="20"/>
    </row>
    <row r="265" spans="2:4" x14ac:dyDescent="0.3">
      <c r="B265" s="18" t="s">
        <v>43</v>
      </c>
      <c r="C265" s="40">
        <v>263</v>
      </c>
      <c r="D265" s="20"/>
    </row>
    <row r="266" spans="2:4" x14ac:dyDescent="0.3">
      <c r="B266" s="18" t="s">
        <v>38</v>
      </c>
      <c r="C266" s="40">
        <v>62</v>
      </c>
      <c r="D266" s="20"/>
    </row>
    <row r="267" spans="2:4" ht="15" thickBot="1" x14ac:dyDescent="0.35">
      <c r="B267" s="18" t="s">
        <v>41</v>
      </c>
      <c r="C267" s="40">
        <v>174</v>
      </c>
      <c r="D267" s="20"/>
    </row>
    <row r="268" spans="2:4" ht="15" thickBot="1" x14ac:dyDescent="0.35">
      <c r="B268" s="15" t="s">
        <v>69</v>
      </c>
      <c r="C268" s="37">
        <v>12</v>
      </c>
      <c r="D268" s="19">
        <f>(C271+C272)/C268</f>
        <v>0.91666666666666663</v>
      </c>
    </row>
    <row r="269" spans="2:4" x14ac:dyDescent="0.3">
      <c r="B269" s="17" t="s">
        <v>44</v>
      </c>
      <c r="C269" s="39">
        <v>12</v>
      </c>
      <c r="D269" s="20"/>
    </row>
    <row r="270" spans="2:4" x14ac:dyDescent="0.3">
      <c r="B270" s="18" t="s">
        <v>39</v>
      </c>
      <c r="C270" s="40">
        <v>1</v>
      </c>
      <c r="D270" s="20"/>
    </row>
    <row r="271" spans="2:4" x14ac:dyDescent="0.3">
      <c r="B271" s="18" t="s">
        <v>40</v>
      </c>
      <c r="C271" s="40">
        <v>4</v>
      </c>
      <c r="D271" s="20"/>
    </row>
    <row r="272" spans="2:4" ht="15" thickBot="1" x14ac:dyDescent="0.35">
      <c r="B272" s="18" t="s">
        <v>43</v>
      </c>
      <c r="C272" s="40">
        <v>7</v>
      </c>
      <c r="D272" s="20"/>
    </row>
    <row r="273" spans="2:4" ht="15" thickBot="1" x14ac:dyDescent="0.35">
      <c r="B273" s="15" t="s">
        <v>17</v>
      </c>
      <c r="C273" s="37">
        <v>474</v>
      </c>
      <c r="D273" s="19">
        <f>(C274+C277+C278+C279+C280+C284+C285+C286+C287-C282)/C273</f>
        <v>0.88607594936708856</v>
      </c>
    </row>
    <row r="274" spans="2:4" x14ac:dyDescent="0.3">
      <c r="B274" s="16" t="s">
        <v>79</v>
      </c>
      <c r="C274" s="38">
        <v>191</v>
      </c>
      <c r="D274" s="20"/>
    </row>
    <row r="275" spans="2:4" x14ac:dyDescent="0.3">
      <c r="B275" s="17" t="s">
        <v>37</v>
      </c>
      <c r="C275" s="39">
        <v>44</v>
      </c>
      <c r="D275" s="20"/>
    </row>
    <row r="276" spans="2:4" x14ac:dyDescent="0.3">
      <c r="B276" s="18" t="s">
        <v>39</v>
      </c>
      <c r="C276" s="40">
        <v>5</v>
      </c>
      <c r="D276" s="20"/>
    </row>
    <row r="277" spans="2:4" x14ac:dyDescent="0.3">
      <c r="B277" s="18" t="s">
        <v>40</v>
      </c>
      <c r="C277" s="40">
        <v>7</v>
      </c>
      <c r="D277" s="20"/>
    </row>
    <row r="278" spans="2:4" x14ac:dyDescent="0.3">
      <c r="B278" s="18" t="s">
        <v>43</v>
      </c>
      <c r="C278" s="40">
        <v>12</v>
      </c>
      <c r="D278" s="20"/>
    </row>
    <row r="279" spans="2:4" x14ac:dyDescent="0.3">
      <c r="B279" s="18" t="s">
        <v>38</v>
      </c>
      <c r="C279" s="40">
        <v>12</v>
      </c>
      <c r="D279" s="20"/>
    </row>
    <row r="280" spans="2:4" x14ac:dyDescent="0.3">
      <c r="B280" s="18" t="s">
        <v>41</v>
      </c>
      <c r="C280" s="40">
        <v>8</v>
      </c>
      <c r="D280" s="20"/>
    </row>
    <row r="281" spans="2:4" x14ac:dyDescent="0.3">
      <c r="B281" s="17" t="s">
        <v>44</v>
      </c>
      <c r="C281" s="39">
        <v>239</v>
      </c>
      <c r="D281" s="20"/>
    </row>
    <row r="282" spans="2:4" x14ac:dyDescent="0.3">
      <c r="B282" s="18" t="s">
        <v>42</v>
      </c>
      <c r="C282" s="40">
        <v>8</v>
      </c>
      <c r="D282" s="20"/>
    </row>
    <row r="283" spans="2:4" x14ac:dyDescent="0.3">
      <c r="B283" s="18" t="s">
        <v>39</v>
      </c>
      <c r="C283" s="40">
        <v>33</v>
      </c>
      <c r="D283" s="20"/>
    </row>
    <row r="284" spans="2:4" x14ac:dyDescent="0.3">
      <c r="B284" s="18" t="s">
        <v>40</v>
      </c>
      <c r="C284" s="40">
        <v>64</v>
      </c>
      <c r="D284" s="20"/>
    </row>
    <row r="285" spans="2:4" x14ac:dyDescent="0.3">
      <c r="B285" s="18" t="s">
        <v>43</v>
      </c>
      <c r="C285" s="40">
        <v>75</v>
      </c>
      <c r="D285" s="20"/>
    </row>
    <row r="286" spans="2:4" x14ac:dyDescent="0.3">
      <c r="B286" s="18" t="s">
        <v>38</v>
      </c>
      <c r="C286" s="40">
        <v>36</v>
      </c>
      <c r="D286" s="20"/>
    </row>
    <row r="287" spans="2:4" ht="15" thickBot="1" x14ac:dyDescent="0.35">
      <c r="B287" s="18" t="s">
        <v>41</v>
      </c>
      <c r="C287" s="40">
        <v>23</v>
      </c>
      <c r="D287" s="20"/>
    </row>
    <row r="288" spans="2:4" ht="15" thickBot="1" x14ac:dyDescent="0.35">
      <c r="B288" s="15" t="s">
        <v>11</v>
      </c>
      <c r="C288" s="37">
        <v>318</v>
      </c>
      <c r="D288" s="19">
        <f>(C289+C292+C293+C294+C298+C299+C300+C301-C296)/C288</f>
        <v>0.85849056603773588</v>
      </c>
    </row>
    <row r="289" spans="2:4" x14ac:dyDescent="0.3">
      <c r="B289" s="16" t="s">
        <v>79</v>
      </c>
      <c r="C289" s="38">
        <v>91</v>
      </c>
      <c r="D289" s="20"/>
    </row>
    <row r="290" spans="2:4" x14ac:dyDescent="0.3">
      <c r="B290" s="17" t="s">
        <v>37</v>
      </c>
      <c r="C290" s="39">
        <v>23</v>
      </c>
      <c r="D290" s="20"/>
    </row>
    <row r="291" spans="2:4" x14ac:dyDescent="0.3">
      <c r="B291" s="18" t="s">
        <v>39</v>
      </c>
      <c r="C291" s="40">
        <v>2</v>
      </c>
      <c r="D291" s="20"/>
    </row>
    <row r="292" spans="2:4" x14ac:dyDescent="0.3">
      <c r="B292" s="18" t="s">
        <v>40</v>
      </c>
      <c r="C292" s="40">
        <v>2</v>
      </c>
      <c r="D292" s="20"/>
    </row>
    <row r="293" spans="2:4" x14ac:dyDescent="0.3">
      <c r="B293" s="18" t="s">
        <v>38</v>
      </c>
      <c r="C293" s="40">
        <v>4</v>
      </c>
      <c r="D293" s="20"/>
    </row>
    <row r="294" spans="2:4" x14ac:dyDescent="0.3">
      <c r="B294" s="18" t="s">
        <v>41</v>
      </c>
      <c r="C294" s="40">
        <v>15</v>
      </c>
      <c r="D294" s="20"/>
    </row>
    <row r="295" spans="2:4" x14ac:dyDescent="0.3">
      <c r="B295" s="17" t="s">
        <v>44</v>
      </c>
      <c r="C295" s="39">
        <v>204</v>
      </c>
      <c r="D295" s="20"/>
    </row>
    <row r="296" spans="2:4" x14ac:dyDescent="0.3">
      <c r="B296" s="18" t="s">
        <v>42</v>
      </c>
      <c r="C296" s="40">
        <v>2</v>
      </c>
      <c r="D296" s="20"/>
    </row>
    <row r="297" spans="2:4" x14ac:dyDescent="0.3">
      <c r="B297" s="18" t="s">
        <v>39</v>
      </c>
      <c r="C297" s="40">
        <v>39</v>
      </c>
      <c r="D297" s="20"/>
    </row>
    <row r="298" spans="2:4" x14ac:dyDescent="0.3">
      <c r="B298" s="18" t="s">
        <v>40</v>
      </c>
      <c r="C298" s="40">
        <v>79</v>
      </c>
      <c r="D298" s="20"/>
    </row>
    <row r="299" spans="2:4" x14ac:dyDescent="0.3">
      <c r="B299" s="18" t="s">
        <v>43</v>
      </c>
      <c r="C299" s="40">
        <v>51</v>
      </c>
      <c r="D299" s="20"/>
    </row>
    <row r="300" spans="2:4" x14ac:dyDescent="0.3">
      <c r="B300" s="18" t="s">
        <v>38</v>
      </c>
      <c r="C300" s="40">
        <v>8</v>
      </c>
      <c r="D300" s="20"/>
    </row>
    <row r="301" spans="2:4" ht="15" thickBot="1" x14ac:dyDescent="0.35">
      <c r="B301" s="18" t="s">
        <v>41</v>
      </c>
      <c r="C301" s="40">
        <v>25</v>
      </c>
      <c r="D301" s="20"/>
    </row>
    <row r="302" spans="2:4" ht="15" thickBot="1" x14ac:dyDescent="0.35">
      <c r="B302" s="15" t="s">
        <v>65</v>
      </c>
      <c r="C302" s="37">
        <v>130</v>
      </c>
      <c r="D302" s="19">
        <f>(C303+C306+C307+C310+C311+C312+C313)/C302</f>
        <v>0.90769230769230769</v>
      </c>
    </row>
    <row r="303" spans="2:4" x14ac:dyDescent="0.3">
      <c r="B303" s="16" t="s">
        <v>79</v>
      </c>
      <c r="C303" s="38">
        <v>67</v>
      </c>
      <c r="D303" s="20"/>
    </row>
    <row r="304" spans="2:4" x14ac:dyDescent="0.3">
      <c r="B304" s="17" t="s">
        <v>37</v>
      </c>
      <c r="C304" s="39">
        <v>13</v>
      </c>
      <c r="D304" s="20"/>
    </row>
    <row r="305" spans="2:4" x14ac:dyDescent="0.3">
      <c r="B305" s="18" t="s">
        <v>39</v>
      </c>
      <c r="C305" s="40">
        <v>1</v>
      </c>
      <c r="D305" s="20"/>
    </row>
    <row r="306" spans="2:4" x14ac:dyDescent="0.3">
      <c r="B306" s="18" t="s">
        <v>40</v>
      </c>
      <c r="C306" s="40">
        <v>10</v>
      </c>
      <c r="D306" s="20"/>
    </row>
    <row r="307" spans="2:4" x14ac:dyDescent="0.3">
      <c r="B307" s="18" t="s">
        <v>41</v>
      </c>
      <c r="C307" s="40">
        <v>2</v>
      </c>
      <c r="D307" s="20"/>
    </row>
    <row r="308" spans="2:4" x14ac:dyDescent="0.3">
      <c r="B308" s="17" t="s">
        <v>44</v>
      </c>
      <c r="C308" s="39">
        <v>50</v>
      </c>
      <c r="D308" s="20"/>
    </row>
    <row r="309" spans="2:4" x14ac:dyDescent="0.3">
      <c r="B309" s="18" t="s">
        <v>39</v>
      </c>
      <c r="C309" s="40">
        <v>11</v>
      </c>
      <c r="D309" s="20"/>
    </row>
    <row r="310" spans="2:4" x14ac:dyDescent="0.3">
      <c r="B310" s="18" t="s">
        <v>40</v>
      </c>
      <c r="C310" s="40">
        <v>24</v>
      </c>
      <c r="D310" s="20"/>
    </row>
    <row r="311" spans="2:4" x14ac:dyDescent="0.3">
      <c r="B311" s="18" t="s">
        <v>43</v>
      </c>
      <c r="C311" s="40">
        <v>7</v>
      </c>
      <c r="D311" s="20"/>
    </row>
    <row r="312" spans="2:4" x14ac:dyDescent="0.3">
      <c r="B312" s="18" t="s">
        <v>38</v>
      </c>
      <c r="C312" s="40">
        <v>5</v>
      </c>
      <c r="D312" s="20"/>
    </row>
    <row r="313" spans="2:4" ht="15" thickBot="1" x14ac:dyDescent="0.35">
      <c r="B313" s="18" t="s">
        <v>41</v>
      </c>
      <c r="C313" s="40">
        <v>3</v>
      </c>
      <c r="D313" s="20"/>
    </row>
    <row r="314" spans="2:4" ht="15" thickBot="1" x14ac:dyDescent="0.35">
      <c r="B314" s="15" t="s">
        <v>45</v>
      </c>
      <c r="C314" s="37">
        <v>550</v>
      </c>
      <c r="D314" s="19">
        <f>(C315+C319+C320+C321+C322+C326+C327+C328+C329-C317-C324)/C314</f>
        <v>0.89454545454545453</v>
      </c>
    </row>
    <row r="315" spans="2:4" x14ac:dyDescent="0.3">
      <c r="B315" s="16" t="s">
        <v>79</v>
      </c>
      <c r="C315" s="38">
        <v>234</v>
      </c>
      <c r="D315" s="20"/>
    </row>
    <row r="316" spans="2:4" x14ac:dyDescent="0.3">
      <c r="B316" s="17" t="s">
        <v>37</v>
      </c>
      <c r="C316" s="39">
        <v>35</v>
      </c>
      <c r="D316" s="20"/>
    </row>
    <row r="317" spans="2:4" x14ac:dyDescent="0.3">
      <c r="B317" s="18" t="s">
        <v>42</v>
      </c>
      <c r="C317" s="40">
        <v>1</v>
      </c>
      <c r="D317" s="20"/>
    </row>
    <row r="318" spans="2:4" x14ac:dyDescent="0.3">
      <c r="B318" s="18" t="s">
        <v>39</v>
      </c>
      <c r="C318" s="40">
        <v>2</v>
      </c>
      <c r="D318" s="20"/>
    </row>
    <row r="319" spans="2:4" x14ac:dyDescent="0.3">
      <c r="B319" s="18" t="s">
        <v>40</v>
      </c>
      <c r="C319" s="40">
        <v>15</v>
      </c>
      <c r="D319" s="20"/>
    </row>
    <row r="320" spans="2:4" x14ac:dyDescent="0.3">
      <c r="B320" s="18" t="s">
        <v>43</v>
      </c>
      <c r="C320" s="40">
        <v>7</v>
      </c>
      <c r="D320" s="20"/>
    </row>
    <row r="321" spans="2:4" x14ac:dyDescent="0.3">
      <c r="B321" s="18" t="s">
        <v>38</v>
      </c>
      <c r="C321" s="40">
        <v>3</v>
      </c>
      <c r="D321" s="20"/>
    </row>
    <row r="322" spans="2:4" x14ac:dyDescent="0.3">
      <c r="B322" s="18" t="s">
        <v>41</v>
      </c>
      <c r="C322" s="40">
        <v>7</v>
      </c>
      <c r="D322" s="20"/>
    </row>
    <row r="323" spans="2:4" x14ac:dyDescent="0.3">
      <c r="B323" s="17" t="s">
        <v>44</v>
      </c>
      <c r="C323" s="39">
        <v>281</v>
      </c>
      <c r="D323" s="20"/>
    </row>
    <row r="324" spans="2:4" x14ac:dyDescent="0.3">
      <c r="B324" s="18" t="s">
        <v>42</v>
      </c>
      <c r="C324" s="40">
        <v>3</v>
      </c>
      <c r="D324" s="20"/>
    </row>
    <row r="325" spans="2:4" x14ac:dyDescent="0.3">
      <c r="B325" s="18" t="s">
        <v>39</v>
      </c>
      <c r="C325" s="40">
        <v>48</v>
      </c>
      <c r="D325" s="20"/>
    </row>
    <row r="326" spans="2:4" x14ac:dyDescent="0.3">
      <c r="B326" s="18" t="s">
        <v>40</v>
      </c>
      <c r="C326" s="40">
        <v>112</v>
      </c>
      <c r="D326" s="20"/>
    </row>
    <row r="327" spans="2:4" x14ac:dyDescent="0.3">
      <c r="B327" s="18" t="s">
        <v>43</v>
      </c>
      <c r="C327" s="40">
        <v>61</v>
      </c>
      <c r="D327" s="20"/>
    </row>
    <row r="328" spans="2:4" x14ac:dyDescent="0.3">
      <c r="B328" s="18" t="s">
        <v>38</v>
      </c>
      <c r="C328" s="40">
        <v>27</v>
      </c>
      <c r="D328" s="20"/>
    </row>
    <row r="329" spans="2:4" ht="15" thickBot="1" x14ac:dyDescent="0.35">
      <c r="B329" s="18" t="s">
        <v>41</v>
      </c>
      <c r="C329" s="40">
        <v>30</v>
      </c>
      <c r="D329" s="20"/>
    </row>
    <row r="330" spans="2:4" ht="15" thickBot="1" x14ac:dyDescent="0.35">
      <c r="B330" s="15" t="s">
        <v>78</v>
      </c>
      <c r="C330" s="37">
        <v>49</v>
      </c>
      <c r="D330" s="19">
        <f>(C331+C333+C337+C339+C338+C340-C335)/C330</f>
        <v>0.89795918367346939</v>
      </c>
    </row>
    <row r="331" spans="2:4" x14ac:dyDescent="0.3">
      <c r="B331" s="16" t="s">
        <v>79</v>
      </c>
      <c r="C331" s="38">
        <v>15</v>
      </c>
      <c r="D331" s="20"/>
    </row>
    <row r="332" spans="2:4" x14ac:dyDescent="0.3">
      <c r="B332" s="17" t="s">
        <v>37</v>
      </c>
      <c r="C332" s="39">
        <v>1</v>
      </c>
      <c r="D332" s="20"/>
    </row>
    <row r="333" spans="2:4" x14ac:dyDescent="0.3">
      <c r="B333" s="18" t="s">
        <v>40</v>
      </c>
      <c r="C333" s="40">
        <v>1</v>
      </c>
      <c r="D333" s="20"/>
    </row>
    <row r="334" spans="2:4" x14ac:dyDescent="0.3">
      <c r="B334" s="17" t="s">
        <v>44</v>
      </c>
      <c r="C334" s="39">
        <v>33</v>
      </c>
      <c r="D334" s="20"/>
    </row>
    <row r="335" spans="2:4" x14ac:dyDescent="0.3">
      <c r="B335" s="18" t="s">
        <v>42</v>
      </c>
      <c r="C335" s="40">
        <v>1</v>
      </c>
      <c r="D335" s="20"/>
    </row>
    <row r="336" spans="2:4" x14ac:dyDescent="0.3">
      <c r="B336" s="18" t="s">
        <v>39</v>
      </c>
      <c r="C336" s="40">
        <v>3</v>
      </c>
      <c r="D336" s="20"/>
    </row>
    <row r="337" spans="2:4" x14ac:dyDescent="0.3">
      <c r="B337" s="18" t="s">
        <v>40</v>
      </c>
      <c r="C337" s="40">
        <v>18</v>
      </c>
      <c r="D337" s="20"/>
    </row>
    <row r="338" spans="2:4" x14ac:dyDescent="0.3">
      <c r="B338" s="18" t="s">
        <v>43</v>
      </c>
      <c r="C338" s="40">
        <v>4</v>
      </c>
      <c r="D338" s="20"/>
    </row>
    <row r="339" spans="2:4" x14ac:dyDescent="0.3">
      <c r="B339" s="18" t="s">
        <v>38</v>
      </c>
      <c r="C339" s="40">
        <v>1</v>
      </c>
      <c r="D339" s="20"/>
    </row>
    <row r="340" spans="2:4" ht="15" thickBot="1" x14ac:dyDescent="0.35">
      <c r="B340" s="18" t="s">
        <v>41</v>
      </c>
      <c r="C340" s="40">
        <v>6</v>
      </c>
      <c r="D340" s="20"/>
    </row>
    <row r="341" spans="2:4" ht="15" thickBot="1" x14ac:dyDescent="0.35">
      <c r="B341" s="15" t="s">
        <v>103</v>
      </c>
      <c r="C341" s="37">
        <v>60</v>
      </c>
      <c r="D341" s="19">
        <f>(C342+C344+C345)/C341</f>
        <v>1</v>
      </c>
    </row>
    <row r="342" spans="2:4" x14ac:dyDescent="0.3">
      <c r="B342" s="16" t="s">
        <v>79</v>
      </c>
      <c r="C342" s="38">
        <v>45</v>
      </c>
      <c r="D342" s="20"/>
    </row>
    <row r="343" spans="2:4" x14ac:dyDescent="0.3">
      <c r="B343" s="17" t="s">
        <v>44</v>
      </c>
      <c r="C343" s="39">
        <v>15</v>
      </c>
      <c r="D343" s="20"/>
    </row>
    <row r="344" spans="2:4" x14ac:dyDescent="0.3">
      <c r="B344" s="18" t="s">
        <v>40</v>
      </c>
      <c r="C344" s="40">
        <v>1</v>
      </c>
      <c r="D344" s="20"/>
    </row>
    <row r="345" spans="2:4" ht="15" thickBot="1" x14ac:dyDescent="0.35">
      <c r="B345" s="18" t="s">
        <v>43</v>
      </c>
      <c r="C345" s="40">
        <v>14</v>
      </c>
      <c r="D345" s="20"/>
    </row>
    <row r="346" spans="2:4" ht="15" thickBot="1" x14ac:dyDescent="0.35">
      <c r="B346" s="15" t="s">
        <v>55</v>
      </c>
      <c r="C346" s="37">
        <v>119</v>
      </c>
      <c r="D346" s="19">
        <f>(C347+C349+C353+C354+C355+C356-C351)/C346</f>
        <v>0.8571428571428571</v>
      </c>
    </row>
    <row r="347" spans="2:4" x14ac:dyDescent="0.3">
      <c r="B347" s="16" t="s">
        <v>79</v>
      </c>
      <c r="C347" s="38">
        <v>40</v>
      </c>
      <c r="D347" s="20"/>
    </row>
    <row r="348" spans="2:4" x14ac:dyDescent="0.3">
      <c r="B348" s="17" t="s">
        <v>37</v>
      </c>
      <c r="C348" s="39">
        <v>1</v>
      </c>
      <c r="D348" s="20"/>
    </row>
    <row r="349" spans="2:4" x14ac:dyDescent="0.3">
      <c r="B349" s="18" t="s">
        <v>40</v>
      </c>
      <c r="C349" s="40">
        <v>1</v>
      </c>
      <c r="D349" s="20"/>
    </row>
    <row r="350" spans="2:4" x14ac:dyDescent="0.3">
      <c r="B350" s="17" t="s">
        <v>44</v>
      </c>
      <c r="C350" s="39">
        <v>78</v>
      </c>
      <c r="D350" s="20"/>
    </row>
    <row r="351" spans="2:4" x14ac:dyDescent="0.3">
      <c r="B351" s="18" t="s">
        <v>42</v>
      </c>
      <c r="C351" s="40">
        <v>1</v>
      </c>
      <c r="D351" s="20"/>
    </row>
    <row r="352" spans="2:4" x14ac:dyDescent="0.3">
      <c r="B352" s="18" t="s">
        <v>39</v>
      </c>
      <c r="C352" s="40">
        <v>15</v>
      </c>
      <c r="D352" s="20"/>
    </row>
    <row r="353" spans="2:4" x14ac:dyDescent="0.3">
      <c r="B353" s="18" t="s">
        <v>40</v>
      </c>
      <c r="C353" s="40">
        <v>7</v>
      </c>
      <c r="D353" s="20"/>
    </row>
    <row r="354" spans="2:4" x14ac:dyDescent="0.3">
      <c r="B354" s="18" t="s">
        <v>43</v>
      </c>
      <c r="C354" s="40">
        <v>41</v>
      </c>
      <c r="D354" s="20"/>
    </row>
    <row r="355" spans="2:4" x14ac:dyDescent="0.3">
      <c r="B355" s="18" t="s">
        <v>38</v>
      </c>
      <c r="C355" s="40">
        <v>4</v>
      </c>
      <c r="D355" s="20"/>
    </row>
    <row r="356" spans="2:4" ht="15" thickBot="1" x14ac:dyDescent="0.35">
      <c r="B356" s="18" t="s">
        <v>41</v>
      </c>
      <c r="C356" s="40">
        <v>10</v>
      </c>
      <c r="D356" s="20"/>
    </row>
    <row r="357" spans="2:4" ht="15" thickBot="1" x14ac:dyDescent="0.35">
      <c r="B357" s="15" t="s">
        <v>63</v>
      </c>
      <c r="C357" s="37">
        <v>44</v>
      </c>
      <c r="D357" s="19">
        <f>(C358+C360+C361+C364+C365)/C357</f>
        <v>0.97727272727272729</v>
      </c>
    </row>
    <row r="358" spans="2:4" x14ac:dyDescent="0.3">
      <c r="B358" s="16" t="s">
        <v>79</v>
      </c>
      <c r="C358" s="38">
        <v>6</v>
      </c>
      <c r="D358" s="20"/>
    </row>
    <row r="359" spans="2:4" x14ac:dyDescent="0.3">
      <c r="B359" s="17" t="s">
        <v>37</v>
      </c>
      <c r="C359" s="39">
        <v>5</v>
      </c>
      <c r="D359" s="20"/>
    </row>
    <row r="360" spans="2:4" x14ac:dyDescent="0.3">
      <c r="B360" s="18" t="s">
        <v>43</v>
      </c>
      <c r="C360" s="40">
        <v>4</v>
      </c>
      <c r="D360" s="20"/>
    </row>
    <row r="361" spans="2:4" x14ac:dyDescent="0.3">
      <c r="B361" s="18" t="s">
        <v>41</v>
      </c>
      <c r="C361" s="40">
        <v>1</v>
      </c>
      <c r="D361" s="20"/>
    </row>
    <row r="362" spans="2:4" x14ac:dyDescent="0.3">
      <c r="B362" s="17" t="s">
        <v>44</v>
      </c>
      <c r="C362" s="39">
        <v>33</v>
      </c>
      <c r="D362" s="20"/>
    </row>
    <row r="363" spans="2:4" x14ac:dyDescent="0.3">
      <c r="B363" s="18" t="s">
        <v>39</v>
      </c>
      <c r="C363" s="40">
        <v>1</v>
      </c>
      <c r="D363" s="20"/>
    </row>
    <row r="364" spans="2:4" x14ac:dyDescent="0.3">
      <c r="B364" s="18" t="s">
        <v>43</v>
      </c>
      <c r="C364" s="40">
        <v>30</v>
      </c>
      <c r="D364" s="20"/>
    </row>
    <row r="365" spans="2:4" ht="15" thickBot="1" x14ac:dyDescent="0.35">
      <c r="B365" s="18" t="s">
        <v>41</v>
      </c>
      <c r="C365" s="40">
        <v>2</v>
      </c>
      <c r="D365" s="20"/>
    </row>
    <row r="366" spans="2:4" ht="15" thickBot="1" x14ac:dyDescent="0.35">
      <c r="B366" s="15" t="s">
        <v>19</v>
      </c>
      <c r="C366" s="37">
        <v>535</v>
      </c>
      <c r="D366" s="19">
        <f>(C367+C370+C371+C372+C376+C377+C378+C379-C374-C369)/C366</f>
        <v>0.89532710280373828</v>
      </c>
    </row>
    <row r="367" spans="2:4" x14ac:dyDescent="0.3">
      <c r="B367" s="16" t="s">
        <v>79</v>
      </c>
      <c r="C367" s="38">
        <v>221</v>
      </c>
      <c r="D367" s="20"/>
    </row>
    <row r="368" spans="2:4" x14ac:dyDescent="0.3">
      <c r="B368" s="17" t="s">
        <v>37</v>
      </c>
      <c r="C368" s="39">
        <v>53</v>
      </c>
      <c r="D368" s="20"/>
    </row>
    <row r="369" spans="2:4" x14ac:dyDescent="0.3">
      <c r="B369" s="18" t="s">
        <v>42</v>
      </c>
      <c r="C369" s="40">
        <v>3</v>
      </c>
      <c r="D369" s="20"/>
    </row>
    <row r="370" spans="2:4" x14ac:dyDescent="0.3">
      <c r="B370" s="18" t="s">
        <v>40</v>
      </c>
      <c r="C370" s="40">
        <v>27</v>
      </c>
      <c r="D370" s="20"/>
    </row>
    <row r="371" spans="2:4" x14ac:dyDescent="0.3">
      <c r="B371" s="18" t="s">
        <v>43</v>
      </c>
      <c r="C371" s="40">
        <v>16</v>
      </c>
      <c r="D371" s="20"/>
    </row>
    <row r="372" spans="2:4" x14ac:dyDescent="0.3">
      <c r="B372" s="18" t="s">
        <v>41</v>
      </c>
      <c r="C372" s="40">
        <v>7</v>
      </c>
      <c r="D372" s="20"/>
    </row>
    <row r="373" spans="2:4" x14ac:dyDescent="0.3">
      <c r="B373" s="17" t="s">
        <v>44</v>
      </c>
      <c r="C373" s="39">
        <v>261</v>
      </c>
      <c r="D373" s="20"/>
    </row>
    <row r="374" spans="2:4" x14ac:dyDescent="0.3">
      <c r="B374" s="18" t="s">
        <v>42</v>
      </c>
      <c r="C374" s="40">
        <v>6</v>
      </c>
      <c r="D374" s="20"/>
    </row>
    <row r="375" spans="2:4" x14ac:dyDescent="0.3">
      <c r="B375" s="18" t="s">
        <v>39</v>
      </c>
      <c r="C375" s="40">
        <v>38</v>
      </c>
      <c r="D375" s="20"/>
    </row>
    <row r="376" spans="2:4" x14ac:dyDescent="0.3">
      <c r="B376" s="18" t="s">
        <v>40</v>
      </c>
      <c r="C376" s="40">
        <v>51</v>
      </c>
      <c r="D376" s="20"/>
    </row>
    <row r="377" spans="2:4" x14ac:dyDescent="0.3">
      <c r="B377" s="18" t="s">
        <v>43</v>
      </c>
      <c r="C377" s="40">
        <v>109</v>
      </c>
      <c r="D377" s="20"/>
    </row>
    <row r="378" spans="2:4" x14ac:dyDescent="0.3">
      <c r="B378" s="18" t="s">
        <v>38</v>
      </c>
      <c r="C378" s="40">
        <v>19</v>
      </c>
      <c r="D378" s="20"/>
    </row>
    <row r="379" spans="2:4" ht="15" thickBot="1" x14ac:dyDescent="0.35">
      <c r="B379" s="18" t="s">
        <v>41</v>
      </c>
      <c r="C379" s="40">
        <v>38</v>
      </c>
      <c r="D379" s="20"/>
    </row>
    <row r="380" spans="2:4" ht="15" thickBot="1" x14ac:dyDescent="0.35">
      <c r="B380" s="15" t="s">
        <v>98</v>
      </c>
      <c r="C380" s="37">
        <v>69</v>
      </c>
      <c r="D380" s="19">
        <f>(C381+C383+C386+C387+C388+C389)/C380</f>
        <v>0.94202898550724634</v>
      </c>
    </row>
    <row r="381" spans="2:4" x14ac:dyDescent="0.3">
      <c r="B381" s="16" t="s">
        <v>79</v>
      </c>
      <c r="C381" s="38">
        <v>31</v>
      </c>
      <c r="D381" s="20"/>
    </row>
    <row r="382" spans="2:4" x14ac:dyDescent="0.3">
      <c r="B382" s="17" t="s">
        <v>37</v>
      </c>
      <c r="C382" s="39">
        <v>8</v>
      </c>
      <c r="D382" s="20"/>
    </row>
    <row r="383" spans="2:4" x14ac:dyDescent="0.3">
      <c r="B383" s="18" t="s">
        <v>43</v>
      </c>
      <c r="C383" s="40">
        <v>8</v>
      </c>
      <c r="D383" s="20"/>
    </row>
    <row r="384" spans="2:4" x14ac:dyDescent="0.3">
      <c r="B384" s="17" t="s">
        <v>44</v>
      </c>
      <c r="C384" s="39">
        <v>30</v>
      </c>
      <c r="D384" s="20"/>
    </row>
    <row r="385" spans="2:4" x14ac:dyDescent="0.3">
      <c r="B385" s="18" t="s">
        <v>39</v>
      </c>
      <c r="C385" s="40">
        <v>4</v>
      </c>
      <c r="D385" s="20"/>
    </row>
    <row r="386" spans="2:4" x14ac:dyDescent="0.3">
      <c r="B386" s="18" t="s">
        <v>40</v>
      </c>
      <c r="C386" s="40">
        <v>15</v>
      </c>
      <c r="D386" s="20"/>
    </row>
    <row r="387" spans="2:4" x14ac:dyDescent="0.3">
      <c r="B387" s="18" t="s">
        <v>43</v>
      </c>
      <c r="C387" s="40">
        <v>6</v>
      </c>
      <c r="D387" s="20"/>
    </row>
    <row r="388" spans="2:4" x14ac:dyDescent="0.3">
      <c r="B388" s="18" t="s">
        <v>38</v>
      </c>
      <c r="C388" s="40">
        <v>1</v>
      </c>
      <c r="D388" s="20"/>
    </row>
    <row r="389" spans="2:4" ht="15" thickBot="1" x14ac:dyDescent="0.35">
      <c r="B389" s="18" t="s">
        <v>41</v>
      </c>
      <c r="C389" s="40">
        <v>4</v>
      </c>
      <c r="D389" s="20"/>
    </row>
    <row r="390" spans="2:4" ht="15" thickBot="1" x14ac:dyDescent="0.35">
      <c r="B390" s="15" t="s">
        <v>5</v>
      </c>
      <c r="C390" s="37">
        <v>1914</v>
      </c>
      <c r="D390" s="19">
        <f>(C391+C395+C396+C397+C401+C402+C403+C404-C399-C393)/C390</f>
        <v>0.88871473354231978</v>
      </c>
    </row>
    <row r="391" spans="2:4" x14ac:dyDescent="0.3">
      <c r="B391" s="16" t="s">
        <v>79</v>
      </c>
      <c r="C391" s="38">
        <v>914</v>
      </c>
      <c r="D391" s="20"/>
    </row>
    <row r="392" spans="2:4" x14ac:dyDescent="0.3">
      <c r="B392" s="17" t="s">
        <v>37</v>
      </c>
      <c r="C392" s="39">
        <v>64</v>
      </c>
      <c r="D392" s="20"/>
    </row>
    <row r="393" spans="2:4" x14ac:dyDescent="0.3">
      <c r="B393" s="18" t="s">
        <v>42</v>
      </c>
      <c r="C393" s="40">
        <v>1</v>
      </c>
      <c r="D393" s="20"/>
    </row>
    <row r="394" spans="2:4" x14ac:dyDescent="0.3">
      <c r="B394" s="18" t="s">
        <v>39</v>
      </c>
      <c r="C394" s="40">
        <v>20</v>
      </c>
      <c r="D394" s="20"/>
    </row>
    <row r="395" spans="2:4" x14ac:dyDescent="0.3">
      <c r="B395" s="18" t="s">
        <v>40</v>
      </c>
      <c r="C395" s="40">
        <v>15</v>
      </c>
      <c r="D395" s="20"/>
    </row>
    <row r="396" spans="2:4" x14ac:dyDescent="0.3">
      <c r="B396" s="18" t="s">
        <v>38</v>
      </c>
      <c r="C396" s="40">
        <v>18</v>
      </c>
      <c r="D396" s="20"/>
    </row>
    <row r="397" spans="2:4" x14ac:dyDescent="0.3">
      <c r="B397" s="18" t="s">
        <v>41</v>
      </c>
      <c r="C397" s="40">
        <v>10</v>
      </c>
      <c r="D397" s="20"/>
    </row>
    <row r="398" spans="2:4" x14ac:dyDescent="0.3">
      <c r="B398" s="17" t="s">
        <v>44</v>
      </c>
      <c r="C398" s="39">
        <v>936</v>
      </c>
      <c r="D398" s="20"/>
    </row>
    <row r="399" spans="2:4" x14ac:dyDescent="0.3">
      <c r="B399" s="18" t="s">
        <v>42</v>
      </c>
      <c r="C399" s="40">
        <v>14</v>
      </c>
      <c r="D399" s="20"/>
    </row>
    <row r="400" spans="2:4" x14ac:dyDescent="0.3">
      <c r="B400" s="18" t="s">
        <v>39</v>
      </c>
      <c r="C400" s="40">
        <v>163</v>
      </c>
      <c r="D400" s="20"/>
    </row>
    <row r="401" spans="2:4" x14ac:dyDescent="0.3">
      <c r="B401" s="18" t="s">
        <v>40</v>
      </c>
      <c r="C401" s="40">
        <v>303</v>
      </c>
      <c r="D401" s="20"/>
    </row>
    <row r="402" spans="2:4" x14ac:dyDescent="0.3">
      <c r="B402" s="18" t="s">
        <v>43</v>
      </c>
      <c r="C402" s="40">
        <v>260</v>
      </c>
      <c r="D402" s="20"/>
    </row>
    <row r="403" spans="2:4" x14ac:dyDescent="0.3">
      <c r="B403" s="18" t="s">
        <v>38</v>
      </c>
      <c r="C403" s="40">
        <v>117</v>
      </c>
      <c r="D403" s="20"/>
    </row>
    <row r="404" spans="2:4" ht="15" thickBot="1" x14ac:dyDescent="0.35">
      <c r="B404" s="18" t="s">
        <v>41</v>
      </c>
      <c r="C404" s="40">
        <v>79</v>
      </c>
      <c r="D404" s="20"/>
    </row>
    <row r="405" spans="2:4" ht="15" thickBot="1" x14ac:dyDescent="0.35">
      <c r="B405" s="15" t="s">
        <v>99</v>
      </c>
      <c r="C405" s="37">
        <v>545</v>
      </c>
      <c r="D405" s="19">
        <f>(C406+C408+C409+C410+C414+C415+C416+C417-C412)/C405</f>
        <v>0.92110091743119271</v>
      </c>
    </row>
    <row r="406" spans="2:4" x14ac:dyDescent="0.3">
      <c r="B406" s="16" t="s">
        <v>79</v>
      </c>
      <c r="C406" s="38">
        <v>318</v>
      </c>
      <c r="D406" s="20"/>
    </row>
    <row r="407" spans="2:4" x14ac:dyDescent="0.3">
      <c r="B407" s="17" t="s">
        <v>37</v>
      </c>
      <c r="C407" s="39">
        <v>6</v>
      </c>
      <c r="D407" s="20"/>
    </row>
    <row r="408" spans="2:4" x14ac:dyDescent="0.3">
      <c r="B408" s="18" t="s">
        <v>40</v>
      </c>
      <c r="C408" s="40">
        <v>1</v>
      </c>
      <c r="D408" s="20"/>
    </row>
    <row r="409" spans="2:4" x14ac:dyDescent="0.3">
      <c r="B409" s="18" t="s">
        <v>38</v>
      </c>
      <c r="C409" s="40">
        <v>3</v>
      </c>
      <c r="D409" s="20"/>
    </row>
    <row r="410" spans="2:4" x14ac:dyDescent="0.3">
      <c r="B410" s="18" t="s">
        <v>41</v>
      </c>
      <c r="C410" s="40">
        <v>2</v>
      </c>
      <c r="D410" s="20"/>
    </row>
    <row r="411" spans="2:4" x14ac:dyDescent="0.3">
      <c r="B411" s="17" t="s">
        <v>44</v>
      </c>
      <c r="C411" s="39">
        <v>221</v>
      </c>
      <c r="D411" s="20"/>
    </row>
    <row r="412" spans="2:4" x14ac:dyDescent="0.3">
      <c r="B412" s="18" t="s">
        <v>42</v>
      </c>
      <c r="C412" s="40">
        <v>3</v>
      </c>
      <c r="D412" s="20"/>
    </row>
    <row r="413" spans="2:4" x14ac:dyDescent="0.3">
      <c r="B413" s="18" t="s">
        <v>39</v>
      </c>
      <c r="C413" s="40">
        <v>37</v>
      </c>
      <c r="D413" s="20"/>
    </row>
    <row r="414" spans="2:4" x14ac:dyDescent="0.3">
      <c r="B414" s="18" t="s">
        <v>40</v>
      </c>
      <c r="C414" s="40">
        <v>29</v>
      </c>
      <c r="D414" s="20"/>
    </row>
    <row r="415" spans="2:4" x14ac:dyDescent="0.3">
      <c r="B415" s="18" t="s">
        <v>43</v>
      </c>
      <c r="C415" s="40">
        <v>78</v>
      </c>
      <c r="D415" s="20"/>
    </row>
    <row r="416" spans="2:4" x14ac:dyDescent="0.3">
      <c r="B416" s="18" t="s">
        <v>38</v>
      </c>
      <c r="C416" s="40">
        <v>65</v>
      </c>
      <c r="D416" s="20"/>
    </row>
    <row r="417" spans="2:4" ht="15" thickBot="1" x14ac:dyDescent="0.35">
      <c r="B417" s="18" t="s">
        <v>41</v>
      </c>
      <c r="C417" s="40">
        <v>9</v>
      </c>
      <c r="D417" s="20"/>
    </row>
    <row r="418" spans="2:4" ht="15" thickBot="1" x14ac:dyDescent="0.35">
      <c r="B418" s="15" t="s">
        <v>60</v>
      </c>
      <c r="C418" s="37">
        <v>22</v>
      </c>
      <c r="D418" s="19">
        <f>(C419+C421+C423+C424+C425)/C418</f>
        <v>1</v>
      </c>
    </row>
    <row r="419" spans="2:4" x14ac:dyDescent="0.3">
      <c r="B419" s="16" t="s">
        <v>79</v>
      </c>
      <c r="C419" s="38">
        <v>9</v>
      </c>
      <c r="D419" s="20"/>
    </row>
    <row r="420" spans="2:4" x14ac:dyDescent="0.3">
      <c r="B420" s="17" t="s">
        <v>37</v>
      </c>
      <c r="C420" s="39">
        <v>2</v>
      </c>
      <c r="D420" s="20"/>
    </row>
    <row r="421" spans="2:4" x14ac:dyDescent="0.3">
      <c r="B421" s="18" t="s">
        <v>43</v>
      </c>
      <c r="C421" s="40">
        <v>2</v>
      </c>
      <c r="D421" s="20"/>
    </row>
    <row r="422" spans="2:4" x14ac:dyDescent="0.3">
      <c r="B422" s="17" t="s">
        <v>44</v>
      </c>
      <c r="C422" s="39">
        <v>11</v>
      </c>
      <c r="D422" s="20"/>
    </row>
    <row r="423" spans="2:4" x14ac:dyDescent="0.3">
      <c r="B423" s="18" t="s">
        <v>40</v>
      </c>
      <c r="C423" s="40">
        <v>2</v>
      </c>
      <c r="D423" s="20"/>
    </row>
    <row r="424" spans="2:4" x14ac:dyDescent="0.3">
      <c r="B424" s="18" t="s">
        <v>43</v>
      </c>
      <c r="C424" s="40">
        <v>8</v>
      </c>
      <c r="D424" s="20"/>
    </row>
    <row r="425" spans="2:4" ht="15" thickBot="1" x14ac:dyDescent="0.35">
      <c r="B425" s="18" t="s">
        <v>41</v>
      </c>
      <c r="C425" s="40">
        <v>1</v>
      </c>
      <c r="D425" s="20"/>
    </row>
    <row r="426" spans="2:4" ht="15" thickBot="1" x14ac:dyDescent="0.35">
      <c r="B426" s="15" t="s">
        <v>13</v>
      </c>
      <c r="C426" s="37">
        <v>419</v>
      </c>
      <c r="D426" s="19">
        <f>(C427+C430+C431+C432+C436+C437+C438+C439-C434)/C426</f>
        <v>0.89737470167064437</v>
      </c>
    </row>
    <row r="427" spans="2:4" x14ac:dyDescent="0.3">
      <c r="B427" s="16" t="s">
        <v>79</v>
      </c>
      <c r="C427" s="38">
        <v>195</v>
      </c>
      <c r="D427" s="20"/>
    </row>
    <row r="428" spans="2:4" x14ac:dyDescent="0.3">
      <c r="B428" s="17" t="s">
        <v>37</v>
      </c>
      <c r="C428" s="39">
        <v>11</v>
      </c>
      <c r="D428" s="20"/>
    </row>
    <row r="429" spans="2:4" x14ac:dyDescent="0.3">
      <c r="B429" s="18" t="s">
        <v>39</v>
      </c>
      <c r="C429" s="40">
        <v>2</v>
      </c>
      <c r="D429" s="20"/>
    </row>
    <row r="430" spans="2:4" x14ac:dyDescent="0.3">
      <c r="B430" s="18" t="s">
        <v>40</v>
      </c>
      <c r="C430" s="40">
        <v>6</v>
      </c>
      <c r="D430" s="20"/>
    </row>
    <row r="431" spans="2:4" x14ac:dyDescent="0.3">
      <c r="B431" s="18" t="s">
        <v>38</v>
      </c>
      <c r="C431" s="40">
        <v>2</v>
      </c>
      <c r="D431" s="20"/>
    </row>
    <row r="432" spans="2:4" x14ac:dyDescent="0.3">
      <c r="B432" s="18" t="s">
        <v>41</v>
      </c>
      <c r="C432" s="40">
        <v>1</v>
      </c>
      <c r="D432" s="20"/>
    </row>
    <row r="433" spans="2:4" x14ac:dyDescent="0.3">
      <c r="B433" s="17" t="s">
        <v>44</v>
      </c>
      <c r="C433" s="39">
        <v>213</v>
      </c>
      <c r="D433" s="20"/>
    </row>
    <row r="434" spans="2:4" x14ac:dyDescent="0.3">
      <c r="B434" s="18" t="s">
        <v>42</v>
      </c>
      <c r="C434" s="40">
        <v>1</v>
      </c>
      <c r="D434" s="20"/>
    </row>
    <row r="435" spans="2:4" x14ac:dyDescent="0.3">
      <c r="B435" s="18" t="s">
        <v>39</v>
      </c>
      <c r="C435" s="40">
        <v>39</v>
      </c>
      <c r="D435" s="20"/>
    </row>
    <row r="436" spans="2:4" x14ac:dyDescent="0.3">
      <c r="B436" s="18" t="s">
        <v>40</v>
      </c>
      <c r="C436" s="40">
        <v>77</v>
      </c>
      <c r="D436" s="20"/>
    </row>
    <row r="437" spans="2:4" x14ac:dyDescent="0.3">
      <c r="B437" s="18" t="s">
        <v>43</v>
      </c>
      <c r="C437" s="40">
        <v>52</v>
      </c>
      <c r="D437" s="20"/>
    </row>
    <row r="438" spans="2:4" x14ac:dyDescent="0.3">
      <c r="B438" s="18" t="s">
        <v>38</v>
      </c>
      <c r="C438" s="40">
        <v>30</v>
      </c>
      <c r="D438" s="20"/>
    </row>
    <row r="439" spans="2:4" ht="15" thickBot="1" x14ac:dyDescent="0.35">
      <c r="B439" s="18" t="s">
        <v>41</v>
      </c>
      <c r="C439" s="40">
        <v>14</v>
      </c>
      <c r="D439" s="20"/>
    </row>
    <row r="440" spans="2:4" ht="15" thickBot="1" x14ac:dyDescent="0.35">
      <c r="B440" s="15" t="s">
        <v>26</v>
      </c>
      <c r="C440" s="37">
        <v>13</v>
      </c>
      <c r="D440" s="19">
        <f>(C441+C443+C444)/C440</f>
        <v>1</v>
      </c>
    </row>
    <row r="441" spans="2:4" x14ac:dyDescent="0.3">
      <c r="B441" s="16" t="s">
        <v>79</v>
      </c>
      <c r="C441" s="38">
        <v>4</v>
      </c>
      <c r="D441" s="20"/>
    </row>
    <row r="442" spans="2:4" x14ac:dyDescent="0.3">
      <c r="B442" s="17" t="s">
        <v>44</v>
      </c>
      <c r="C442" s="39">
        <v>9</v>
      </c>
      <c r="D442" s="20"/>
    </row>
    <row r="443" spans="2:4" x14ac:dyDescent="0.3">
      <c r="B443" s="18" t="s">
        <v>40</v>
      </c>
      <c r="C443" s="40">
        <v>2</v>
      </c>
      <c r="D443" s="20"/>
    </row>
    <row r="444" spans="2:4" ht="15" thickBot="1" x14ac:dyDescent="0.35">
      <c r="B444" s="18" t="s">
        <v>43</v>
      </c>
      <c r="C444" s="40">
        <v>7</v>
      </c>
      <c r="D444" s="20"/>
    </row>
    <row r="445" spans="2:4" ht="15" thickBot="1" x14ac:dyDescent="0.35">
      <c r="B445" s="15" t="s">
        <v>59</v>
      </c>
      <c r="C445" s="37">
        <v>11</v>
      </c>
      <c r="D445" s="19">
        <f>(C448+C450)/C445</f>
        <v>0.90909090909090906</v>
      </c>
    </row>
    <row r="446" spans="2:4" x14ac:dyDescent="0.3">
      <c r="B446" s="17" t="s">
        <v>37</v>
      </c>
      <c r="C446" s="39">
        <v>8</v>
      </c>
      <c r="D446" s="20"/>
    </row>
    <row r="447" spans="2:4" x14ac:dyDescent="0.3">
      <c r="B447" s="18" t="s">
        <v>39</v>
      </c>
      <c r="C447" s="40">
        <v>1</v>
      </c>
      <c r="D447" s="20"/>
    </row>
    <row r="448" spans="2:4" x14ac:dyDescent="0.3">
      <c r="B448" s="18" t="s">
        <v>43</v>
      </c>
      <c r="C448" s="40">
        <v>7</v>
      </c>
      <c r="D448" s="20"/>
    </row>
    <row r="449" spans="2:4" x14ac:dyDescent="0.3">
      <c r="B449" s="17" t="s">
        <v>44</v>
      </c>
      <c r="C449" s="39">
        <v>3</v>
      </c>
      <c r="D449" s="20"/>
    </row>
    <row r="450" spans="2:4" ht="15" thickBot="1" x14ac:dyDescent="0.35">
      <c r="B450" s="18" t="s">
        <v>43</v>
      </c>
      <c r="C450" s="40">
        <v>3</v>
      </c>
      <c r="D450" s="20"/>
    </row>
    <row r="451" spans="2:4" ht="15" thickBot="1" x14ac:dyDescent="0.35">
      <c r="B451" s="15" t="s">
        <v>77</v>
      </c>
      <c r="C451" s="37">
        <v>54</v>
      </c>
      <c r="D451" s="19">
        <f>(C452+C457+C458+C459)/C451</f>
        <v>0.92592592592592593</v>
      </c>
    </row>
    <row r="452" spans="2:4" x14ac:dyDescent="0.3">
      <c r="B452" s="16" t="s">
        <v>79</v>
      </c>
      <c r="C452" s="38">
        <v>42</v>
      </c>
      <c r="D452" s="20"/>
    </row>
    <row r="453" spans="2:4" x14ac:dyDescent="0.3">
      <c r="B453" s="17" t="s">
        <v>37</v>
      </c>
      <c r="C453" s="39">
        <v>1</v>
      </c>
      <c r="D453" s="20"/>
    </row>
    <row r="454" spans="2:4" x14ac:dyDescent="0.3">
      <c r="B454" s="18" t="s">
        <v>39</v>
      </c>
      <c r="C454" s="40">
        <v>1</v>
      </c>
      <c r="D454" s="20"/>
    </row>
    <row r="455" spans="2:4" x14ac:dyDescent="0.3">
      <c r="B455" s="17" t="s">
        <v>44</v>
      </c>
      <c r="C455" s="39">
        <v>11</v>
      </c>
      <c r="D455" s="20"/>
    </row>
    <row r="456" spans="2:4" x14ac:dyDescent="0.3">
      <c r="B456" s="18" t="s">
        <v>39</v>
      </c>
      <c r="C456" s="40">
        <v>3</v>
      </c>
      <c r="D456" s="20"/>
    </row>
    <row r="457" spans="2:4" x14ac:dyDescent="0.3">
      <c r="B457" s="18" t="s">
        <v>40</v>
      </c>
      <c r="C457" s="40">
        <v>5</v>
      </c>
      <c r="D457" s="20"/>
    </row>
    <row r="458" spans="2:4" x14ac:dyDescent="0.3">
      <c r="B458" s="18" t="s">
        <v>43</v>
      </c>
      <c r="C458" s="40">
        <v>2</v>
      </c>
      <c r="D458" s="20"/>
    </row>
    <row r="459" spans="2:4" ht="15" thickBot="1" x14ac:dyDescent="0.35">
      <c r="B459" s="18" t="s">
        <v>41</v>
      </c>
      <c r="C459" s="40">
        <v>1</v>
      </c>
      <c r="D459" s="20"/>
    </row>
    <row r="460" spans="2:4" ht="15" thickBot="1" x14ac:dyDescent="0.35">
      <c r="B460" s="15" t="s">
        <v>104</v>
      </c>
      <c r="C460" s="37">
        <v>147</v>
      </c>
      <c r="D460" s="19">
        <f>(C461+C463+C467+C468+C469+C470-C465)/C460</f>
        <v>0.87755102040816324</v>
      </c>
    </row>
    <row r="461" spans="2:4" x14ac:dyDescent="0.3">
      <c r="B461" s="16" t="s">
        <v>79</v>
      </c>
      <c r="C461" s="38">
        <v>62</v>
      </c>
      <c r="D461" s="20"/>
    </row>
    <row r="462" spans="2:4" x14ac:dyDescent="0.3">
      <c r="B462" s="17" t="s">
        <v>37</v>
      </c>
      <c r="C462" s="39">
        <v>1</v>
      </c>
      <c r="D462" s="20"/>
    </row>
    <row r="463" spans="2:4" x14ac:dyDescent="0.3">
      <c r="B463" s="18" t="s">
        <v>38</v>
      </c>
      <c r="C463" s="40">
        <v>1</v>
      </c>
      <c r="D463" s="20"/>
    </row>
    <row r="464" spans="2:4" x14ac:dyDescent="0.3">
      <c r="B464" s="17" t="s">
        <v>44</v>
      </c>
      <c r="C464" s="39">
        <v>84</v>
      </c>
      <c r="D464" s="20"/>
    </row>
    <row r="465" spans="2:4" x14ac:dyDescent="0.3">
      <c r="B465" s="18" t="s">
        <v>42</v>
      </c>
      <c r="C465" s="40">
        <v>1</v>
      </c>
      <c r="D465" s="20"/>
    </row>
    <row r="466" spans="2:4" x14ac:dyDescent="0.3">
      <c r="B466" s="18" t="s">
        <v>39</v>
      </c>
      <c r="C466" s="40">
        <v>16</v>
      </c>
      <c r="D466" s="20"/>
    </row>
    <row r="467" spans="2:4" x14ac:dyDescent="0.3">
      <c r="B467" s="18" t="s">
        <v>40</v>
      </c>
      <c r="C467" s="40">
        <v>30</v>
      </c>
      <c r="D467" s="20"/>
    </row>
    <row r="468" spans="2:4" x14ac:dyDescent="0.3">
      <c r="B468" s="18" t="s">
        <v>43</v>
      </c>
      <c r="C468" s="40">
        <v>12</v>
      </c>
      <c r="D468" s="20"/>
    </row>
    <row r="469" spans="2:4" x14ac:dyDescent="0.3">
      <c r="B469" s="18" t="s">
        <v>38</v>
      </c>
      <c r="C469" s="40">
        <v>12</v>
      </c>
      <c r="D469" s="20"/>
    </row>
    <row r="470" spans="2:4" ht="15" thickBot="1" x14ac:dyDescent="0.35">
      <c r="B470" s="18" t="s">
        <v>41</v>
      </c>
      <c r="C470" s="40">
        <v>13</v>
      </c>
      <c r="D470" s="20"/>
    </row>
    <row r="471" spans="2:4" ht="15" thickBot="1" x14ac:dyDescent="0.35">
      <c r="B471" s="15" t="s">
        <v>105</v>
      </c>
      <c r="C471" s="37">
        <v>150</v>
      </c>
      <c r="D471" s="19">
        <f>(C472+C475+C476+C477+C481+C482+C483+C484-C479-C474)/C471</f>
        <v>0.78666666666666663</v>
      </c>
    </row>
    <row r="472" spans="2:4" x14ac:dyDescent="0.3">
      <c r="B472" s="16" t="s">
        <v>79</v>
      </c>
      <c r="C472" s="38">
        <v>75</v>
      </c>
      <c r="D472" s="20"/>
    </row>
    <row r="473" spans="2:4" x14ac:dyDescent="0.3">
      <c r="B473" s="17" t="s">
        <v>37</v>
      </c>
      <c r="C473" s="39">
        <v>6</v>
      </c>
      <c r="D473" s="20"/>
    </row>
    <row r="474" spans="2:4" x14ac:dyDescent="0.3">
      <c r="B474" s="18" t="s">
        <v>42</v>
      </c>
      <c r="C474" s="40">
        <v>2</v>
      </c>
      <c r="D474" s="20"/>
    </row>
    <row r="475" spans="2:4" x14ac:dyDescent="0.3">
      <c r="B475" s="18" t="s">
        <v>40</v>
      </c>
      <c r="C475" s="40">
        <v>1</v>
      </c>
      <c r="D475" s="20"/>
    </row>
    <row r="476" spans="2:4" x14ac:dyDescent="0.3">
      <c r="B476" s="18" t="s">
        <v>43</v>
      </c>
      <c r="C476" s="40">
        <v>1</v>
      </c>
      <c r="D476" s="20"/>
    </row>
    <row r="477" spans="2:4" x14ac:dyDescent="0.3">
      <c r="B477" s="18" t="s">
        <v>41</v>
      </c>
      <c r="C477" s="40">
        <v>2</v>
      </c>
      <c r="D477" s="20"/>
    </row>
    <row r="478" spans="2:4" x14ac:dyDescent="0.3">
      <c r="B478" s="17" t="s">
        <v>44</v>
      </c>
      <c r="C478" s="39">
        <v>69</v>
      </c>
      <c r="D478" s="20"/>
    </row>
    <row r="479" spans="2:4" x14ac:dyDescent="0.3">
      <c r="B479" s="18" t="s">
        <v>42</v>
      </c>
      <c r="C479" s="40">
        <v>2</v>
      </c>
      <c r="D479" s="20"/>
    </row>
    <row r="480" spans="2:4" x14ac:dyDescent="0.3">
      <c r="B480" s="18" t="s">
        <v>39</v>
      </c>
      <c r="C480" s="40">
        <v>24</v>
      </c>
      <c r="D480" s="20"/>
    </row>
    <row r="481" spans="2:4" x14ac:dyDescent="0.3">
      <c r="B481" s="18" t="s">
        <v>40</v>
      </c>
      <c r="C481" s="40">
        <v>6</v>
      </c>
      <c r="D481" s="20"/>
    </row>
    <row r="482" spans="2:4" x14ac:dyDescent="0.3">
      <c r="B482" s="18" t="s">
        <v>43</v>
      </c>
      <c r="C482" s="40">
        <v>30</v>
      </c>
      <c r="D482" s="20"/>
    </row>
    <row r="483" spans="2:4" x14ac:dyDescent="0.3">
      <c r="B483" s="18" t="s">
        <v>38</v>
      </c>
      <c r="C483" s="40">
        <v>3</v>
      </c>
      <c r="D483" s="20"/>
    </row>
    <row r="484" spans="2:4" ht="15" thickBot="1" x14ac:dyDescent="0.35">
      <c r="B484" s="18" t="s">
        <v>41</v>
      </c>
      <c r="C484" s="40">
        <v>4</v>
      </c>
      <c r="D484" s="20"/>
    </row>
    <row r="485" spans="2:4" ht="15" thickBot="1" x14ac:dyDescent="0.35">
      <c r="B485" s="8" t="s">
        <v>93</v>
      </c>
      <c r="C485" s="33">
        <f>C8+C22+C31+C46+C56+C69+C84+C100+C115+C119+C134+C139+C154+C162+C176+C190+C198+C209+C223+C234+C239+C253+C268+C273+C288+C302+C314+C330+C341+C357+C366+C380+C390+C405+C418+C426+C440+C445+C451+C460+C471+C346</f>
        <v>21893</v>
      </c>
      <c r="D485" s="51">
        <f>(C486+C12+C13+C14+C18+C19+C20+C21-C11-C16+C27+C28+C29+C30-C25+C35+C36+C37+C38+C42+C43+C44+C45-C40+C49+C50+C51+C53+C54+C55+C59+C60+C61+C65+C66+C67+C68-C63+C73+C74+C75+C76+C80+C81+C82+C83-C78+C89+C90+C91+C92-C87+C96+C97+C98+C99-C94+C104+C105+C106+C107++C111+C112+C113+C114-C109+C118+C124+C125+C126-C122+C130+C131+C132+C133-C128+C137+C138+C143+C144+C145+C146+C150+C151+C152+C153-C148+C157+C159+C160+C161+C166+C167+C168+C172+C173+C174+C175-C170+C180+C181+C182+C186+C187+C188+C189-C184+C193+C195+C196+C197+C201+C202+C205+C206+C207+C208+C214+C215+C219+C220+C221+C222-C212-C217+C227+C231+C232+C233-C229+C237+C238+C243+C244+C245+C249+C250+C251+C252-C247+C257+C258+C259+C260+C264+C265+C266+C267-C256-C262+C271+C272+C277+C278+C279+C280+C284+C285+C286+C287-C282+C292+C293+C294+C298+C299+C300+C301-C296+C306+C307+C310+C311+C312+C313+C319+C320+C321+C322+C326+C327+C328+C329-C317-C324+C333+C337+C339+C338+C340-C335+C344+C345+C349+C353+C354+C355+C356-C351+C360+C361+C364+C365+C370+C371+C372+C376+C377+C378+C379-C369-C374+C383+C386+C387+C388+C389+C395+C396+C397+C401+C402+C403+C404-C393-C399+C408+C409+C410+C414+C415+C416+C417-C412+C421+C423+C424+C425+C430+C431+C432+C436+C437+C438+C439-C434+C443+C444+C448+C450+C457+C458+C459+C463+C467+C468+C469+C470-C465+C475+C476+C477+C481+C482+C483+C484-C474-C479)/C485</f>
        <v>0.89873475540126979</v>
      </c>
    </row>
    <row r="486" spans="2:4" ht="15" thickBot="1" x14ac:dyDescent="0.35">
      <c r="B486" s="9" t="s">
        <v>94</v>
      </c>
      <c r="C486" s="34">
        <v>10684</v>
      </c>
      <c r="D486" s="53"/>
    </row>
    <row r="487" spans="2:4" x14ac:dyDescent="0.3">
      <c r="B487" s="54" t="s">
        <v>95</v>
      </c>
      <c r="C487" s="54"/>
      <c r="D487" s="54"/>
    </row>
  </sheetData>
  <mergeCells count="5">
    <mergeCell ref="B6:B7"/>
    <mergeCell ref="C6:C7"/>
    <mergeCell ref="D6:D7"/>
    <mergeCell ref="D485:D486"/>
    <mergeCell ref="B487:D48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59"/>
  <sheetViews>
    <sheetView workbookViewId="0">
      <selection activeCell="K10" sqref="K10"/>
    </sheetView>
  </sheetViews>
  <sheetFormatPr baseColWidth="10" defaultRowHeight="14.4" x14ac:dyDescent="0.3"/>
  <cols>
    <col min="2" max="2" width="33.33203125" bestFit="1" customWidth="1"/>
    <col min="3" max="3" width="19.21875" style="41" bestFit="1" customWidth="1"/>
    <col min="4" max="4" width="19.33203125" style="21" customWidth="1"/>
    <col min="5" max="5" width="19" style="21" customWidth="1"/>
  </cols>
  <sheetData>
    <row r="1" spans="1:5" s="4" customFormat="1" ht="15.6" x14ac:dyDescent="0.3">
      <c r="A1" s="5" t="s">
        <v>83</v>
      </c>
      <c r="C1" s="42"/>
      <c r="D1" s="6"/>
      <c r="E1" s="6"/>
    </row>
    <row r="2" spans="1:5" s="4" customFormat="1" ht="15.6" x14ac:dyDescent="0.3">
      <c r="A2" s="5" t="s">
        <v>89</v>
      </c>
      <c r="C2" s="42"/>
      <c r="D2" s="6"/>
      <c r="E2" s="6"/>
    </row>
    <row r="3" spans="1:5" s="4" customFormat="1" ht="15.6" x14ac:dyDescent="0.3">
      <c r="A3" s="5" t="s">
        <v>92</v>
      </c>
      <c r="C3" s="42"/>
      <c r="D3" s="6"/>
      <c r="E3" s="6"/>
    </row>
    <row r="4" spans="1:5" s="4" customFormat="1" ht="15.6" x14ac:dyDescent="0.3">
      <c r="A4" s="5"/>
      <c r="C4" s="42"/>
      <c r="D4" s="6"/>
      <c r="E4" s="6"/>
    </row>
    <row r="5" spans="1:5" s="4" customFormat="1" ht="16.2" thickBot="1" x14ac:dyDescent="0.35">
      <c r="A5" s="5"/>
      <c r="C5" s="42"/>
      <c r="D5" s="6"/>
      <c r="E5" s="6"/>
    </row>
    <row r="6" spans="1:5" x14ac:dyDescent="0.3">
      <c r="B6" s="58" t="s">
        <v>85</v>
      </c>
      <c r="C6" s="60" t="s">
        <v>86</v>
      </c>
      <c r="D6" s="62" t="s">
        <v>87</v>
      </c>
      <c r="E6" s="62" t="s">
        <v>88</v>
      </c>
    </row>
    <row r="7" spans="1:5" ht="15" thickBot="1" x14ac:dyDescent="0.35">
      <c r="B7" s="59"/>
      <c r="C7" s="61"/>
      <c r="D7" s="63"/>
      <c r="E7" s="63"/>
    </row>
    <row r="8" spans="1:5" ht="15" thickBot="1" x14ac:dyDescent="0.35">
      <c r="B8" s="15" t="s">
        <v>20</v>
      </c>
      <c r="C8" s="37">
        <v>206</v>
      </c>
      <c r="D8" s="19">
        <f>C10/C9</f>
        <v>0.81553398058252424</v>
      </c>
      <c r="E8" s="19">
        <v>0.82</v>
      </c>
    </row>
    <row r="9" spans="1:5" x14ac:dyDescent="0.3">
      <c r="B9" s="16" t="s">
        <v>0</v>
      </c>
      <c r="C9" s="38">
        <v>206</v>
      </c>
      <c r="D9" s="25">
        <v>0.82</v>
      </c>
      <c r="E9" s="25">
        <v>0.82</v>
      </c>
    </row>
    <row r="10" spans="1:5" x14ac:dyDescent="0.3">
      <c r="B10" s="22" t="s">
        <v>79</v>
      </c>
      <c r="C10" s="39">
        <v>168</v>
      </c>
      <c r="D10" s="20"/>
      <c r="E10" s="20"/>
    </row>
    <row r="11" spans="1:5" x14ac:dyDescent="0.3">
      <c r="B11" s="22" t="s">
        <v>44</v>
      </c>
      <c r="C11" s="39">
        <v>38</v>
      </c>
      <c r="D11" s="20"/>
      <c r="E11" s="20"/>
    </row>
    <row r="12" spans="1:5" x14ac:dyDescent="0.3">
      <c r="B12" s="23" t="s">
        <v>43</v>
      </c>
      <c r="C12" s="40">
        <v>38</v>
      </c>
      <c r="D12" s="20"/>
      <c r="E12" s="20"/>
    </row>
    <row r="13" spans="1:5" ht="15" thickBot="1" x14ac:dyDescent="0.35">
      <c r="B13" s="15" t="s">
        <v>35</v>
      </c>
      <c r="C13" s="37">
        <v>17</v>
      </c>
      <c r="D13" s="19">
        <v>0.18</v>
      </c>
      <c r="E13" s="19">
        <v>0.2</v>
      </c>
    </row>
    <row r="14" spans="1:5" x14ac:dyDescent="0.3">
      <c r="B14" s="16" t="s">
        <v>0</v>
      </c>
      <c r="C14" s="38">
        <v>17</v>
      </c>
      <c r="D14" s="25">
        <f>C15/C14</f>
        <v>0.17647058823529413</v>
      </c>
      <c r="E14" s="25">
        <f>C15/(C14-C19)</f>
        <v>0.2</v>
      </c>
    </row>
    <row r="15" spans="1:5" x14ac:dyDescent="0.3">
      <c r="B15" s="22" t="s">
        <v>79</v>
      </c>
      <c r="C15" s="39">
        <v>3</v>
      </c>
      <c r="D15" s="20"/>
      <c r="E15" s="20"/>
    </row>
    <row r="16" spans="1:5" x14ac:dyDescent="0.3">
      <c r="B16" s="22" t="s">
        <v>37</v>
      </c>
      <c r="C16" s="39">
        <v>1</v>
      </c>
      <c r="D16" s="20"/>
      <c r="E16" s="20"/>
    </row>
    <row r="17" spans="2:5" x14ac:dyDescent="0.3">
      <c r="B17" s="23" t="s">
        <v>43</v>
      </c>
      <c r="C17" s="40">
        <v>1</v>
      </c>
      <c r="D17" s="20"/>
      <c r="E17" s="20"/>
    </row>
    <row r="18" spans="2:5" x14ac:dyDescent="0.3">
      <c r="B18" s="22" t="s">
        <v>44</v>
      </c>
      <c r="C18" s="39">
        <v>13</v>
      </c>
      <c r="D18" s="20"/>
      <c r="E18" s="20"/>
    </row>
    <row r="19" spans="2:5" x14ac:dyDescent="0.3">
      <c r="B19" s="23" t="s">
        <v>40</v>
      </c>
      <c r="C19" s="40">
        <v>2</v>
      </c>
      <c r="D19" s="20"/>
      <c r="E19" s="20"/>
    </row>
    <row r="20" spans="2:5" x14ac:dyDescent="0.3">
      <c r="B20" s="23" t="s">
        <v>43</v>
      </c>
      <c r="C20" s="40">
        <v>4</v>
      </c>
      <c r="D20" s="20"/>
      <c r="E20" s="20"/>
    </row>
    <row r="21" spans="2:5" x14ac:dyDescent="0.3">
      <c r="B21" s="23" t="s">
        <v>38</v>
      </c>
      <c r="C21" s="40">
        <v>6</v>
      </c>
      <c r="D21" s="20"/>
      <c r="E21" s="20"/>
    </row>
    <row r="22" spans="2:5" x14ac:dyDescent="0.3">
      <c r="B22" s="23" t="s">
        <v>41</v>
      </c>
      <c r="C22" s="40">
        <v>1</v>
      </c>
      <c r="D22" s="20"/>
      <c r="E22" s="20"/>
    </row>
    <row r="23" spans="2:5" ht="15" thickBot="1" x14ac:dyDescent="0.35">
      <c r="B23" s="15" t="s">
        <v>48</v>
      </c>
      <c r="C23" s="37">
        <v>60</v>
      </c>
      <c r="D23" s="19">
        <v>0.77</v>
      </c>
      <c r="E23" s="19">
        <v>0.85</v>
      </c>
    </row>
    <row r="24" spans="2:5" x14ac:dyDescent="0.3">
      <c r="B24" s="16" t="s">
        <v>0</v>
      </c>
      <c r="C24" s="38">
        <v>60</v>
      </c>
      <c r="D24" s="25">
        <f>C25/C24</f>
        <v>0.76666666666666672</v>
      </c>
      <c r="E24" s="25">
        <f>C25/(C24-C27)</f>
        <v>0.85185185185185186</v>
      </c>
    </row>
    <row r="25" spans="2:5" x14ac:dyDescent="0.3">
      <c r="B25" s="22" t="s">
        <v>79</v>
      </c>
      <c r="C25" s="39">
        <v>46</v>
      </c>
      <c r="D25" s="20"/>
      <c r="E25" s="20"/>
    </row>
    <row r="26" spans="2:5" x14ac:dyDescent="0.3">
      <c r="B26" s="22" t="s">
        <v>44</v>
      </c>
      <c r="C26" s="39">
        <v>14</v>
      </c>
      <c r="D26" s="20"/>
      <c r="E26" s="20"/>
    </row>
    <row r="27" spans="2:5" x14ac:dyDescent="0.3">
      <c r="B27" s="23" t="s">
        <v>40</v>
      </c>
      <c r="C27" s="40">
        <v>6</v>
      </c>
      <c r="D27" s="20"/>
      <c r="E27" s="20"/>
    </row>
    <row r="28" spans="2:5" x14ac:dyDescent="0.3">
      <c r="B28" s="23" t="s">
        <v>43</v>
      </c>
      <c r="C28" s="40">
        <v>2</v>
      </c>
      <c r="D28" s="20"/>
      <c r="E28" s="20"/>
    </row>
    <row r="29" spans="2:5" x14ac:dyDescent="0.3">
      <c r="B29" s="23" t="s">
        <v>38</v>
      </c>
      <c r="C29" s="40">
        <v>6</v>
      </c>
      <c r="D29" s="20"/>
      <c r="E29" s="20"/>
    </row>
    <row r="30" spans="2:5" ht="15" thickBot="1" x14ac:dyDescent="0.35">
      <c r="B30" s="15" t="s">
        <v>28</v>
      </c>
      <c r="C30" s="37">
        <v>16</v>
      </c>
      <c r="D30" s="19">
        <v>0.69</v>
      </c>
      <c r="E30" s="19">
        <v>0.73</v>
      </c>
    </row>
    <row r="31" spans="2:5" x14ac:dyDescent="0.3">
      <c r="B31" s="16" t="s">
        <v>0</v>
      </c>
      <c r="C31" s="38">
        <v>16</v>
      </c>
      <c r="D31" s="25">
        <f>C32/C31</f>
        <v>0.6875</v>
      </c>
      <c r="E31" s="25">
        <f>C32/(C31-C36)</f>
        <v>0.73333333333333328</v>
      </c>
    </row>
    <row r="32" spans="2:5" x14ac:dyDescent="0.3">
      <c r="B32" s="22" t="s">
        <v>79</v>
      </c>
      <c r="C32" s="39">
        <v>11</v>
      </c>
      <c r="D32" s="20"/>
      <c r="E32" s="20"/>
    </row>
    <row r="33" spans="2:5" x14ac:dyDescent="0.3">
      <c r="B33" s="22" t="s">
        <v>37</v>
      </c>
      <c r="C33" s="39">
        <v>1</v>
      </c>
      <c r="D33" s="20"/>
      <c r="E33" s="20"/>
    </row>
    <row r="34" spans="2:5" x14ac:dyDescent="0.3">
      <c r="B34" s="23" t="s">
        <v>43</v>
      </c>
      <c r="C34" s="40">
        <v>1</v>
      </c>
      <c r="D34" s="20"/>
      <c r="E34" s="20"/>
    </row>
    <row r="35" spans="2:5" x14ac:dyDescent="0.3">
      <c r="B35" s="22" t="s">
        <v>44</v>
      </c>
      <c r="C35" s="39">
        <v>4</v>
      </c>
      <c r="D35" s="20"/>
      <c r="E35" s="20"/>
    </row>
    <row r="36" spans="2:5" x14ac:dyDescent="0.3">
      <c r="B36" s="23" t="s">
        <v>40</v>
      </c>
      <c r="C36" s="40">
        <v>1</v>
      </c>
      <c r="D36" s="20"/>
      <c r="E36" s="20"/>
    </row>
    <row r="37" spans="2:5" x14ac:dyDescent="0.3">
      <c r="B37" s="23" t="s">
        <v>38</v>
      </c>
      <c r="C37" s="40">
        <v>2</v>
      </c>
      <c r="D37" s="20"/>
      <c r="E37" s="20"/>
    </row>
    <row r="38" spans="2:5" x14ac:dyDescent="0.3">
      <c r="B38" s="23" t="s">
        <v>41</v>
      </c>
      <c r="C38" s="40">
        <v>1</v>
      </c>
      <c r="D38" s="20"/>
      <c r="E38" s="20"/>
    </row>
    <row r="39" spans="2:5" ht="15" thickBot="1" x14ac:dyDescent="0.35">
      <c r="B39" s="15" t="s">
        <v>32</v>
      </c>
      <c r="C39" s="37">
        <v>30</v>
      </c>
      <c r="D39" s="19">
        <v>0.6</v>
      </c>
      <c r="E39" s="19">
        <v>0.72</v>
      </c>
    </row>
    <row r="40" spans="2:5" x14ac:dyDescent="0.3">
      <c r="B40" s="16" t="s">
        <v>0</v>
      </c>
      <c r="C40" s="38">
        <v>30</v>
      </c>
      <c r="D40" s="25">
        <f>C41/C40</f>
        <v>0.6</v>
      </c>
      <c r="E40" s="25">
        <f>C41/(C40-C46)</f>
        <v>0.72</v>
      </c>
    </row>
    <row r="41" spans="2:5" x14ac:dyDescent="0.3">
      <c r="B41" s="22" t="s">
        <v>79</v>
      </c>
      <c r="C41" s="39">
        <v>18</v>
      </c>
      <c r="D41" s="20"/>
      <c r="E41" s="20"/>
    </row>
    <row r="42" spans="2:5" x14ac:dyDescent="0.3">
      <c r="B42" s="22" t="s">
        <v>37</v>
      </c>
      <c r="C42" s="39">
        <v>5</v>
      </c>
      <c r="D42" s="20"/>
      <c r="E42" s="20"/>
    </row>
    <row r="43" spans="2:5" x14ac:dyDescent="0.3">
      <c r="B43" s="23" t="s">
        <v>43</v>
      </c>
      <c r="C43" s="40">
        <v>1</v>
      </c>
      <c r="D43" s="20"/>
      <c r="E43" s="20"/>
    </row>
    <row r="44" spans="2:5" x14ac:dyDescent="0.3">
      <c r="B44" s="23" t="s">
        <v>38</v>
      </c>
      <c r="C44" s="40">
        <v>4</v>
      </c>
      <c r="D44" s="20"/>
      <c r="E44" s="20"/>
    </row>
    <row r="45" spans="2:5" x14ac:dyDescent="0.3">
      <c r="B45" s="22" t="s">
        <v>44</v>
      </c>
      <c r="C45" s="39">
        <v>7</v>
      </c>
      <c r="D45" s="20"/>
      <c r="E45" s="20"/>
    </row>
    <row r="46" spans="2:5" x14ac:dyDescent="0.3">
      <c r="B46" s="23" t="s">
        <v>40</v>
      </c>
      <c r="C46" s="40">
        <v>5</v>
      </c>
      <c r="D46" s="20"/>
      <c r="E46" s="20"/>
    </row>
    <row r="47" spans="2:5" x14ac:dyDescent="0.3">
      <c r="B47" s="23" t="s">
        <v>43</v>
      </c>
      <c r="C47" s="40">
        <v>2</v>
      </c>
      <c r="D47" s="20"/>
      <c r="E47" s="20"/>
    </row>
    <row r="48" spans="2:5" ht="15" thickBot="1" x14ac:dyDescent="0.35">
      <c r="B48" s="15" t="s">
        <v>52</v>
      </c>
      <c r="C48" s="37">
        <v>140</v>
      </c>
      <c r="D48" s="19">
        <f>(C50+C60+C67)/C48</f>
        <v>0.61428571428571432</v>
      </c>
      <c r="E48" s="19">
        <f>(C50+C60+C67)/(C48-C55)</f>
        <v>0.62318840579710144</v>
      </c>
    </row>
    <row r="49" spans="2:5" x14ac:dyDescent="0.3">
      <c r="B49" s="16" t="s">
        <v>0</v>
      </c>
      <c r="C49" s="38">
        <v>80</v>
      </c>
      <c r="D49" s="25">
        <f>C50/C49</f>
        <v>0.57499999999999996</v>
      </c>
      <c r="E49" s="25">
        <f>C50/(C49-C55)</f>
        <v>0.58974358974358976</v>
      </c>
    </row>
    <row r="50" spans="2:5" x14ac:dyDescent="0.3">
      <c r="B50" s="22" t="s">
        <v>79</v>
      </c>
      <c r="C50" s="39">
        <v>46</v>
      </c>
      <c r="D50" s="20"/>
      <c r="E50" s="20"/>
    </row>
    <row r="51" spans="2:5" x14ac:dyDescent="0.3">
      <c r="B51" s="22" t="s">
        <v>37</v>
      </c>
      <c r="C51" s="39">
        <v>10</v>
      </c>
      <c r="D51" s="20"/>
      <c r="E51" s="20"/>
    </row>
    <row r="52" spans="2:5" x14ac:dyDescent="0.3">
      <c r="B52" s="23" t="s">
        <v>43</v>
      </c>
      <c r="C52" s="40">
        <v>9</v>
      </c>
      <c r="D52" s="20"/>
      <c r="E52" s="20"/>
    </row>
    <row r="53" spans="2:5" x14ac:dyDescent="0.3">
      <c r="B53" s="23" t="s">
        <v>38</v>
      </c>
      <c r="C53" s="40">
        <v>1</v>
      </c>
      <c r="D53" s="20"/>
      <c r="E53" s="20"/>
    </row>
    <row r="54" spans="2:5" x14ac:dyDescent="0.3">
      <c r="B54" s="22" t="s">
        <v>44</v>
      </c>
      <c r="C54" s="39">
        <v>24</v>
      </c>
      <c r="D54" s="20"/>
      <c r="E54" s="20"/>
    </row>
    <row r="55" spans="2:5" x14ac:dyDescent="0.3">
      <c r="B55" s="23" t="s">
        <v>40</v>
      </c>
      <c r="C55" s="40">
        <v>2</v>
      </c>
      <c r="D55" s="20"/>
      <c r="E55" s="20"/>
    </row>
    <row r="56" spans="2:5" x14ac:dyDescent="0.3">
      <c r="B56" s="23" t="s">
        <v>43</v>
      </c>
      <c r="C56" s="40">
        <v>14</v>
      </c>
      <c r="D56" s="20"/>
      <c r="E56" s="20"/>
    </row>
    <row r="57" spans="2:5" x14ac:dyDescent="0.3">
      <c r="B57" s="23" t="s">
        <v>38</v>
      </c>
      <c r="C57" s="40">
        <v>6</v>
      </c>
      <c r="D57" s="20"/>
      <c r="E57" s="20"/>
    </row>
    <row r="58" spans="2:5" x14ac:dyDescent="0.3">
      <c r="B58" s="23" t="s">
        <v>41</v>
      </c>
      <c r="C58" s="40">
        <v>2</v>
      </c>
      <c r="D58" s="20"/>
      <c r="E58" s="20"/>
    </row>
    <row r="59" spans="2:5" x14ac:dyDescent="0.3">
      <c r="B59" s="16" t="s">
        <v>1</v>
      </c>
      <c r="C59" s="38">
        <v>30</v>
      </c>
      <c r="D59" s="25">
        <f>C60/C59</f>
        <v>0.56666666666666665</v>
      </c>
      <c r="E59" s="25">
        <f>C60/(C59)</f>
        <v>0.56666666666666665</v>
      </c>
    </row>
    <row r="60" spans="2:5" x14ac:dyDescent="0.3">
      <c r="B60" s="22" t="s">
        <v>79</v>
      </c>
      <c r="C60" s="39">
        <v>17</v>
      </c>
      <c r="D60" s="20"/>
      <c r="E60" s="20"/>
    </row>
    <row r="61" spans="2:5" x14ac:dyDescent="0.3">
      <c r="B61" s="22" t="s">
        <v>37</v>
      </c>
      <c r="C61" s="39">
        <v>6</v>
      </c>
      <c r="D61" s="20"/>
      <c r="E61" s="20"/>
    </row>
    <row r="62" spans="2:5" x14ac:dyDescent="0.3">
      <c r="B62" s="23" t="s">
        <v>43</v>
      </c>
      <c r="C62" s="40">
        <v>6</v>
      </c>
      <c r="D62" s="20"/>
      <c r="E62" s="20"/>
    </row>
    <row r="63" spans="2:5" x14ac:dyDescent="0.3">
      <c r="B63" s="22" t="s">
        <v>44</v>
      </c>
      <c r="C63" s="39">
        <v>7</v>
      </c>
      <c r="D63" s="20"/>
      <c r="E63" s="20"/>
    </row>
    <row r="64" spans="2:5" x14ac:dyDescent="0.3">
      <c r="B64" s="23" t="s">
        <v>43</v>
      </c>
      <c r="C64" s="40">
        <v>5</v>
      </c>
      <c r="D64" s="20"/>
      <c r="E64" s="20"/>
    </row>
    <row r="65" spans="2:5" x14ac:dyDescent="0.3">
      <c r="B65" s="23" t="s">
        <v>38</v>
      </c>
      <c r="C65" s="40">
        <v>2</v>
      </c>
      <c r="D65" s="20"/>
      <c r="E65" s="20"/>
    </row>
    <row r="66" spans="2:5" x14ac:dyDescent="0.3">
      <c r="B66" s="16" t="s">
        <v>5</v>
      </c>
      <c r="C66" s="38">
        <v>30</v>
      </c>
      <c r="D66" s="25">
        <f>C67/C66</f>
        <v>0.76666666666666672</v>
      </c>
      <c r="E66" s="25">
        <v>0.77</v>
      </c>
    </row>
    <row r="67" spans="2:5" x14ac:dyDescent="0.3">
      <c r="B67" s="22" t="s">
        <v>79</v>
      </c>
      <c r="C67" s="39">
        <v>23</v>
      </c>
      <c r="D67" s="20"/>
      <c r="E67" s="20"/>
    </row>
    <row r="68" spans="2:5" x14ac:dyDescent="0.3">
      <c r="B68" s="22" t="s">
        <v>37</v>
      </c>
      <c r="C68" s="39">
        <v>1</v>
      </c>
      <c r="D68" s="20"/>
      <c r="E68" s="20"/>
    </row>
    <row r="69" spans="2:5" x14ac:dyDescent="0.3">
      <c r="B69" s="23" t="s">
        <v>43</v>
      </c>
      <c r="C69" s="40">
        <v>1</v>
      </c>
      <c r="D69" s="20"/>
      <c r="E69" s="20"/>
    </row>
    <row r="70" spans="2:5" x14ac:dyDescent="0.3">
      <c r="B70" s="22" t="s">
        <v>44</v>
      </c>
      <c r="C70" s="39">
        <v>6</v>
      </c>
      <c r="D70" s="20"/>
      <c r="E70" s="20"/>
    </row>
    <row r="71" spans="2:5" x14ac:dyDescent="0.3">
      <c r="B71" s="23" t="s">
        <v>43</v>
      </c>
      <c r="C71" s="40">
        <v>6</v>
      </c>
      <c r="D71" s="20"/>
      <c r="E71" s="20"/>
    </row>
    <row r="72" spans="2:5" ht="15" thickBot="1" x14ac:dyDescent="0.35">
      <c r="B72" s="15" t="s">
        <v>76</v>
      </c>
      <c r="C72" s="37">
        <v>1144</v>
      </c>
      <c r="D72" s="19">
        <f>(C74+C81+C91+C96+C104+C110)/C72</f>
        <v>0.67919580419580416</v>
      </c>
      <c r="E72" s="19">
        <f>(C74+C81+C91+C96+C104+C110)/(C72-C76-C77-C85-C86-C93-C98-C99-C112-C113)</f>
        <v>0.79774127310061604</v>
      </c>
    </row>
    <row r="73" spans="2:5" x14ac:dyDescent="0.3">
      <c r="B73" s="16" t="s">
        <v>6</v>
      </c>
      <c r="C73" s="38">
        <v>28</v>
      </c>
      <c r="D73" s="25">
        <f>C74/C73</f>
        <v>0.8214285714285714</v>
      </c>
      <c r="E73" s="25">
        <f>C74/(C73-C76-C77)</f>
        <v>0.92</v>
      </c>
    </row>
    <row r="74" spans="2:5" x14ac:dyDescent="0.3">
      <c r="B74" s="22" t="s">
        <v>79</v>
      </c>
      <c r="C74" s="39">
        <v>23</v>
      </c>
      <c r="D74" s="20"/>
      <c r="E74" s="20"/>
    </row>
    <row r="75" spans="2:5" x14ac:dyDescent="0.3">
      <c r="B75" s="22" t="s">
        <v>44</v>
      </c>
      <c r="C75" s="39">
        <v>5</v>
      </c>
      <c r="D75" s="20"/>
      <c r="E75" s="20"/>
    </row>
    <row r="76" spans="2:5" x14ac:dyDescent="0.3">
      <c r="B76" s="23" t="s">
        <v>39</v>
      </c>
      <c r="C76" s="40">
        <v>2</v>
      </c>
      <c r="D76" s="20"/>
      <c r="E76" s="20"/>
    </row>
    <row r="77" spans="2:5" x14ac:dyDescent="0.3">
      <c r="B77" s="23" t="s">
        <v>40</v>
      </c>
      <c r="C77" s="40">
        <v>1</v>
      </c>
      <c r="D77" s="20"/>
      <c r="E77" s="20"/>
    </row>
    <row r="78" spans="2:5" x14ac:dyDescent="0.3">
      <c r="B78" s="23" t="s">
        <v>43</v>
      </c>
      <c r="C78" s="40">
        <v>1</v>
      </c>
      <c r="D78" s="20"/>
      <c r="E78" s="20"/>
    </row>
    <row r="79" spans="2:5" x14ac:dyDescent="0.3">
      <c r="B79" s="23" t="s">
        <v>41</v>
      </c>
      <c r="C79" s="40">
        <v>1</v>
      </c>
      <c r="D79" s="20"/>
      <c r="E79" s="20"/>
    </row>
    <row r="80" spans="2:5" x14ac:dyDescent="0.3">
      <c r="B80" s="16" t="s">
        <v>0</v>
      </c>
      <c r="C80" s="38">
        <v>979</v>
      </c>
      <c r="D80" s="25">
        <f>C81/C80</f>
        <v>0.6853932584269663</v>
      </c>
      <c r="E80" s="25">
        <f>C81/(C80-C85-C86)</f>
        <v>0.81333333333333335</v>
      </c>
    </row>
    <row r="81" spans="2:5" x14ac:dyDescent="0.3">
      <c r="B81" s="22" t="s">
        <v>79</v>
      </c>
      <c r="C81" s="39">
        <v>671</v>
      </c>
      <c r="D81" s="20"/>
      <c r="E81" s="20"/>
    </row>
    <row r="82" spans="2:5" x14ac:dyDescent="0.3">
      <c r="B82" s="22" t="s">
        <v>37</v>
      </c>
      <c r="C82" s="39">
        <v>3</v>
      </c>
      <c r="D82" s="20"/>
      <c r="E82" s="20"/>
    </row>
    <row r="83" spans="2:5" x14ac:dyDescent="0.3">
      <c r="B83" s="23" t="s">
        <v>38</v>
      </c>
      <c r="C83" s="40">
        <v>3</v>
      </c>
      <c r="D83" s="20"/>
      <c r="E83" s="20"/>
    </row>
    <row r="84" spans="2:5" x14ac:dyDescent="0.3">
      <c r="B84" s="22" t="s">
        <v>44</v>
      </c>
      <c r="C84" s="39">
        <v>305</v>
      </c>
      <c r="D84" s="20"/>
      <c r="E84" s="20"/>
    </row>
    <row r="85" spans="2:5" x14ac:dyDescent="0.3">
      <c r="B85" s="23" t="s">
        <v>39</v>
      </c>
      <c r="C85" s="40">
        <v>85</v>
      </c>
      <c r="D85" s="20"/>
      <c r="E85" s="20"/>
    </row>
    <row r="86" spans="2:5" x14ac:dyDescent="0.3">
      <c r="B86" s="23" t="s">
        <v>40</v>
      </c>
      <c r="C86" s="40">
        <v>69</v>
      </c>
      <c r="D86" s="20"/>
      <c r="E86" s="20"/>
    </row>
    <row r="87" spans="2:5" x14ac:dyDescent="0.3">
      <c r="B87" s="23" t="s">
        <v>43</v>
      </c>
      <c r="C87" s="40">
        <v>30</v>
      </c>
      <c r="D87" s="20"/>
      <c r="E87" s="20"/>
    </row>
    <row r="88" spans="2:5" x14ac:dyDescent="0.3">
      <c r="B88" s="23" t="s">
        <v>38</v>
      </c>
      <c r="C88" s="40">
        <v>72</v>
      </c>
      <c r="D88" s="20"/>
      <c r="E88" s="20"/>
    </row>
    <row r="89" spans="2:5" x14ac:dyDescent="0.3">
      <c r="B89" s="23" t="s">
        <v>41</v>
      </c>
      <c r="C89" s="40">
        <v>49</v>
      </c>
      <c r="D89" s="20"/>
      <c r="E89" s="20"/>
    </row>
    <row r="90" spans="2:5" x14ac:dyDescent="0.3">
      <c r="B90" s="16" t="s">
        <v>8</v>
      </c>
      <c r="C90" s="38">
        <v>4</v>
      </c>
      <c r="D90" s="25">
        <f>C91/C90</f>
        <v>0.25</v>
      </c>
      <c r="E90" s="25">
        <f>C91/(C90-C93)</f>
        <v>0.33333333333333331</v>
      </c>
    </row>
    <row r="91" spans="2:5" x14ac:dyDescent="0.3">
      <c r="B91" s="22" t="s">
        <v>79</v>
      </c>
      <c r="C91" s="39">
        <v>1</v>
      </c>
      <c r="D91" s="20"/>
      <c r="E91" s="20"/>
    </row>
    <row r="92" spans="2:5" x14ac:dyDescent="0.3">
      <c r="B92" s="22" t="s">
        <v>44</v>
      </c>
      <c r="C92" s="39">
        <v>3</v>
      </c>
      <c r="D92" s="20"/>
      <c r="E92" s="20"/>
    </row>
    <row r="93" spans="2:5" x14ac:dyDescent="0.3">
      <c r="B93" s="23" t="s">
        <v>39</v>
      </c>
      <c r="C93" s="40">
        <v>1</v>
      </c>
      <c r="D93" s="20"/>
      <c r="E93" s="20"/>
    </row>
    <row r="94" spans="2:5" x14ac:dyDescent="0.3">
      <c r="B94" s="23" t="s">
        <v>43</v>
      </c>
      <c r="C94" s="40">
        <v>2</v>
      </c>
      <c r="D94" s="20"/>
      <c r="E94" s="20"/>
    </row>
    <row r="95" spans="2:5" x14ac:dyDescent="0.3">
      <c r="B95" s="16" t="s">
        <v>1</v>
      </c>
      <c r="C95" s="38">
        <v>45</v>
      </c>
      <c r="D95" s="25">
        <f>C96/C95</f>
        <v>0.6</v>
      </c>
      <c r="E95" s="25">
        <f>C96/(C95-C98-C99)</f>
        <v>0.67500000000000004</v>
      </c>
    </row>
    <row r="96" spans="2:5" x14ac:dyDescent="0.3">
      <c r="B96" s="22" t="s">
        <v>79</v>
      </c>
      <c r="C96" s="39">
        <v>27</v>
      </c>
      <c r="D96" s="20"/>
      <c r="E96" s="20"/>
    </row>
    <row r="97" spans="2:5" x14ac:dyDescent="0.3">
      <c r="B97" s="22" t="s">
        <v>44</v>
      </c>
      <c r="C97" s="39">
        <v>18</v>
      </c>
      <c r="D97" s="20"/>
      <c r="E97" s="20"/>
    </row>
    <row r="98" spans="2:5" x14ac:dyDescent="0.3">
      <c r="B98" s="23" t="s">
        <v>39</v>
      </c>
      <c r="C98" s="40">
        <v>2</v>
      </c>
      <c r="D98" s="20"/>
      <c r="E98" s="20"/>
    </row>
    <row r="99" spans="2:5" x14ac:dyDescent="0.3">
      <c r="B99" s="23" t="s">
        <v>40</v>
      </c>
      <c r="C99" s="40">
        <v>3</v>
      </c>
      <c r="D99" s="20"/>
      <c r="E99" s="20"/>
    </row>
    <row r="100" spans="2:5" x14ac:dyDescent="0.3">
      <c r="B100" s="23" t="s">
        <v>43</v>
      </c>
      <c r="C100" s="40">
        <v>6</v>
      </c>
      <c r="D100" s="20"/>
      <c r="E100" s="20"/>
    </row>
    <row r="101" spans="2:5" x14ac:dyDescent="0.3">
      <c r="B101" s="23" t="s">
        <v>38</v>
      </c>
      <c r="C101" s="40">
        <v>3</v>
      </c>
      <c r="D101" s="20"/>
      <c r="E101" s="20"/>
    </row>
    <row r="102" spans="2:5" x14ac:dyDescent="0.3">
      <c r="B102" s="23" t="s">
        <v>41</v>
      </c>
      <c r="C102" s="40">
        <v>4</v>
      </c>
      <c r="D102" s="20"/>
      <c r="E102" s="20"/>
    </row>
    <row r="103" spans="2:5" x14ac:dyDescent="0.3">
      <c r="B103" s="16" t="s">
        <v>12</v>
      </c>
      <c r="C103" s="38">
        <v>25</v>
      </c>
      <c r="D103" s="25">
        <f>C104/C103</f>
        <v>0.8</v>
      </c>
      <c r="E103" s="25">
        <f>C104/(C103)</f>
        <v>0.8</v>
      </c>
    </row>
    <row r="104" spans="2:5" x14ac:dyDescent="0.3">
      <c r="B104" s="22" t="s">
        <v>79</v>
      </c>
      <c r="C104" s="39">
        <v>20</v>
      </c>
      <c r="D104" s="20"/>
      <c r="E104" s="20"/>
    </row>
    <row r="105" spans="2:5" x14ac:dyDescent="0.3">
      <c r="B105" s="22" t="s">
        <v>44</v>
      </c>
      <c r="C105" s="39">
        <v>5</v>
      </c>
      <c r="D105" s="20"/>
      <c r="E105" s="20"/>
    </row>
    <row r="106" spans="2:5" x14ac:dyDescent="0.3">
      <c r="B106" s="23" t="s">
        <v>43</v>
      </c>
      <c r="C106" s="40">
        <v>1</v>
      </c>
      <c r="D106" s="20"/>
      <c r="E106" s="20"/>
    </row>
    <row r="107" spans="2:5" x14ac:dyDescent="0.3">
      <c r="B107" s="23" t="s">
        <v>38</v>
      </c>
      <c r="C107" s="40">
        <v>3</v>
      </c>
      <c r="D107" s="20"/>
      <c r="E107" s="20"/>
    </row>
    <row r="108" spans="2:5" x14ac:dyDescent="0.3">
      <c r="B108" s="23" t="s">
        <v>41</v>
      </c>
      <c r="C108" s="40">
        <v>1</v>
      </c>
      <c r="D108" s="20"/>
      <c r="E108" s="20"/>
    </row>
    <row r="109" spans="2:5" x14ac:dyDescent="0.3">
      <c r="B109" s="16" t="s">
        <v>5</v>
      </c>
      <c r="C109" s="38">
        <v>63</v>
      </c>
      <c r="D109" s="25">
        <f>C110/C109</f>
        <v>0.55555555555555558</v>
      </c>
      <c r="E109" s="25">
        <f>C110/(C109-C112-C113)</f>
        <v>0.625</v>
      </c>
    </row>
    <row r="110" spans="2:5" x14ac:dyDescent="0.3">
      <c r="B110" s="22" t="s">
        <v>79</v>
      </c>
      <c r="C110" s="39">
        <v>35</v>
      </c>
      <c r="D110" s="20"/>
      <c r="E110" s="20"/>
    </row>
    <row r="111" spans="2:5" x14ac:dyDescent="0.3">
      <c r="B111" s="22" t="s">
        <v>44</v>
      </c>
      <c r="C111" s="39">
        <v>28</v>
      </c>
      <c r="D111" s="20"/>
      <c r="E111" s="20"/>
    </row>
    <row r="112" spans="2:5" x14ac:dyDescent="0.3">
      <c r="B112" s="23" t="s">
        <v>39</v>
      </c>
      <c r="C112" s="40">
        <v>3</v>
      </c>
      <c r="D112" s="20"/>
      <c r="E112" s="20"/>
    </row>
    <row r="113" spans="2:5" x14ac:dyDescent="0.3">
      <c r="B113" s="23" t="s">
        <v>40</v>
      </c>
      <c r="C113" s="40">
        <v>4</v>
      </c>
      <c r="D113" s="20"/>
      <c r="E113" s="20"/>
    </row>
    <row r="114" spans="2:5" x14ac:dyDescent="0.3">
      <c r="B114" s="23" t="s">
        <v>43</v>
      </c>
      <c r="C114" s="40">
        <v>15</v>
      </c>
      <c r="D114" s="20"/>
      <c r="E114" s="20"/>
    </row>
    <row r="115" spans="2:5" x14ac:dyDescent="0.3">
      <c r="B115" s="23" t="s">
        <v>38</v>
      </c>
      <c r="C115" s="40">
        <v>2</v>
      </c>
      <c r="D115" s="20"/>
      <c r="E115" s="20"/>
    </row>
    <row r="116" spans="2:5" x14ac:dyDescent="0.3">
      <c r="B116" s="23" t="s">
        <v>41</v>
      </c>
      <c r="C116" s="40">
        <v>4</v>
      </c>
      <c r="D116" s="20"/>
      <c r="E116" s="20"/>
    </row>
    <row r="117" spans="2:5" ht="15" thickBot="1" x14ac:dyDescent="0.35">
      <c r="B117" s="15" t="s">
        <v>24</v>
      </c>
      <c r="C117" s="37">
        <v>25</v>
      </c>
      <c r="D117" s="19">
        <v>0.92</v>
      </c>
      <c r="E117" s="19">
        <v>0.92</v>
      </c>
    </row>
    <row r="118" spans="2:5" x14ac:dyDescent="0.3">
      <c r="B118" s="16" t="s">
        <v>0</v>
      </c>
      <c r="C118" s="38">
        <v>25</v>
      </c>
      <c r="D118" s="25">
        <f>C119/C118</f>
        <v>0.92</v>
      </c>
      <c r="E118" s="25">
        <f>C119/C118</f>
        <v>0.92</v>
      </c>
    </row>
    <row r="119" spans="2:5" x14ac:dyDescent="0.3">
      <c r="B119" s="22" t="s">
        <v>79</v>
      </c>
      <c r="C119" s="39">
        <v>23</v>
      </c>
      <c r="D119" s="20"/>
      <c r="E119" s="20"/>
    </row>
    <row r="120" spans="2:5" x14ac:dyDescent="0.3">
      <c r="B120" s="22" t="s">
        <v>44</v>
      </c>
      <c r="C120" s="39">
        <v>2</v>
      </c>
      <c r="D120" s="20"/>
      <c r="E120" s="20"/>
    </row>
    <row r="121" spans="2:5" x14ac:dyDescent="0.3">
      <c r="B121" s="23" t="s">
        <v>43</v>
      </c>
      <c r="C121" s="40">
        <v>2</v>
      </c>
      <c r="D121" s="20"/>
      <c r="E121" s="20"/>
    </row>
    <row r="122" spans="2:5" ht="15" thickBot="1" x14ac:dyDescent="0.35">
      <c r="B122" s="15" t="s">
        <v>75</v>
      </c>
      <c r="C122" s="37">
        <v>107</v>
      </c>
      <c r="D122" s="19">
        <f>(C124+C129+C136)/C122</f>
        <v>0.81308411214953269</v>
      </c>
      <c r="E122" s="19">
        <f>(C124+C129+C136)/(C122-C126-C138-C140)</f>
        <v>0.87878787878787878</v>
      </c>
    </row>
    <row r="123" spans="2:5" x14ac:dyDescent="0.3">
      <c r="B123" s="16" t="s">
        <v>0</v>
      </c>
      <c r="C123" s="38">
        <v>30</v>
      </c>
      <c r="D123" s="25">
        <f>C124/C123</f>
        <v>0.8666666666666667</v>
      </c>
      <c r="E123" s="25">
        <f>C124/(C123-C126)</f>
        <v>0.9285714285714286</v>
      </c>
    </row>
    <row r="124" spans="2:5" x14ac:dyDescent="0.3">
      <c r="B124" s="22" t="s">
        <v>79</v>
      </c>
      <c r="C124" s="39">
        <v>26</v>
      </c>
      <c r="D124" s="20"/>
      <c r="E124" s="20"/>
    </row>
    <row r="125" spans="2:5" x14ac:dyDescent="0.3">
      <c r="B125" s="22" t="s">
        <v>44</v>
      </c>
      <c r="C125" s="39">
        <v>4</v>
      </c>
      <c r="D125" s="20"/>
      <c r="E125" s="20"/>
    </row>
    <row r="126" spans="2:5" x14ac:dyDescent="0.3">
      <c r="B126" s="23" t="s">
        <v>40</v>
      </c>
      <c r="C126" s="40">
        <v>2</v>
      </c>
      <c r="D126" s="20"/>
      <c r="E126" s="20"/>
    </row>
    <row r="127" spans="2:5" x14ac:dyDescent="0.3">
      <c r="B127" s="23" t="s">
        <v>43</v>
      </c>
      <c r="C127" s="40">
        <v>2</v>
      </c>
      <c r="D127" s="20"/>
      <c r="E127" s="20"/>
    </row>
    <row r="128" spans="2:5" x14ac:dyDescent="0.3">
      <c r="B128" s="16" t="s">
        <v>12</v>
      </c>
      <c r="C128" s="38">
        <v>47</v>
      </c>
      <c r="D128" s="25">
        <f>C129/C128</f>
        <v>0.80851063829787229</v>
      </c>
      <c r="E128" s="25">
        <f>C129/(C128)</f>
        <v>0.80851063829787229</v>
      </c>
    </row>
    <row r="129" spans="2:5" x14ac:dyDescent="0.3">
      <c r="B129" s="22" t="s">
        <v>79</v>
      </c>
      <c r="C129" s="39">
        <v>38</v>
      </c>
      <c r="D129" s="20"/>
      <c r="E129" s="20"/>
    </row>
    <row r="130" spans="2:5" x14ac:dyDescent="0.3">
      <c r="B130" s="22" t="s">
        <v>37</v>
      </c>
      <c r="C130" s="39">
        <v>1</v>
      </c>
      <c r="D130" s="20"/>
      <c r="E130" s="20"/>
    </row>
    <row r="131" spans="2:5" x14ac:dyDescent="0.3">
      <c r="B131" s="23" t="s">
        <v>38</v>
      </c>
      <c r="C131" s="40">
        <v>1</v>
      </c>
      <c r="D131" s="20"/>
      <c r="E131" s="20"/>
    </row>
    <row r="132" spans="2:5" x14ac:dyDescent="0.3">
      <c r="B132" s="22" t="s">
        <v>44</v>
      </c>
      <c r="C132" s="39">
        <v>8</v>
      </c>
      <c r="D132" s="20"/>
      <c r="E132" s="20"/>
    </row>
    <row r="133" spans="2:5" x14ac:dyDescent="0.3">
      <c r="B133" s="23" t="s">
        <v>43</v>
      </c>
      <c r="C133" s="40">
        <v>7</v>
      </c>
      <c r="D133" s="20"/>
      <c r="E133" s="20"/>
    </row>
    <row r="134" spans="2:5" x14ac:dyDescent="0.3">
      <c r="B134" s="23" t="s">
        <v>38</v>
      </c>
      <c r="C134" s="40">
        <v>1</v>
      </c>
      <c r="D134" s="20"/>
      <c r="E134" s="20"/>
    </row>
    <row r="135" spans="2:5" x14ac:dyDescent="0.3">
      <c r="B135" s="16" t="s">
        <v>45</v>
      </c>
      <c r="C135" s="38">
        <v>30</v>
      </c>
      <c r="D135" s="25">
        <f>C136/C135</f>
        <v>0.76666666666666672</v>
      </c>
      <c r="E135" s="25">
        <f>C136/(C135-C138-C140)</f>
        <v>0.95833333333333337</v>
      </c>
    </row>
    <row r="136" spans="2:5" x14ac:dyDescent="0.3">
      <c r="B136" s="22" t="s">
        <v>79</v>
      </c>
      <c r="C136" s="39">
        <v>23</v>
      </c>
      <c r="D136" s="20"/>
      <c r="E136" s="20"/>
    </row>
    <row r="137" spans="2:5" x14ac:dyDescent="0.3">
      <c r="B137" s="22" t="s">
        <v>37</v>
      </c>
      <c r="C137" s="39">
        <v>1</v>
      </c>
      <c r="D137" s="20"/>
      <c r="E137" s="20"/>
    </row>
    <row r="138" spans="2:5" x14ac:dyDescent="0.3">
      <c r="B138" s="23" t="s">
        <v>40</v>
      </c>
      <c r="C138" s="40">
        <v>1</v>
      </c>
      <c r="D138" s="20"/>
      <c r="E138" s="20"/>
    </row>
    <row r="139" spans="2:5" x14ac:dyDescent="0.3">
      <c r="B139" s="22" t="s">
        <v>44</v>
      </c>
      <c r="C139" s="39">
        <v>6</v>
      </c>
      <c r="D139" s="20"/>
      <c r="E139" s="20"/>
    </row>
    <row r="140" spans="2:5" x14ac:dyDescent="0.3">
      <c r="B140" s="23" t="s">
        <v>40</v>
      </c>
      <c r="C140" s="40">
        <v>5</v>
      </c>
      <c r="D140" s="20"/>
      <c r="E140" s="20"/>
    </row>
    <row r="141" spans="2:5" x14ac:dyDescent="0.3">
      <c r="B141" s="23" t="s">
        <v>38</v>
      </c>
      <c r="C141" s="40">
        <v>1</v>
      </c>
      <c r="D141" s="20"/>
      <c r="E141" s="20"/>
    </row>
    <row r="142" spans="2:5" ht="15" thickBot="1" x14ac:dyDescent="0.35">
      <c r="B142" s="15" t="s">
        <v>74</v>
      </c>
      <c r="C142" s="37">
        <v>787</v>
      </c>
      <c r="D142" s="19">
        <f>(C144+C153+C163+C167+C175+C180+C188+C198)/C142</f>
        <v>0.72681067344345618</v>
      </c>
      <c r="E142" s="19">
        <f>(C144+C153+C163+C167+C175+C180+C188+C198)/(C142-C148-C149-C157-C158-C171-C184-C190-C193-C194)</f>
        <v>0.78787878787878785</v>
      </c>
    </row>
    <row r="143" spans="2:5" x14ac:dyDescent="0.3">
      <c r="B143" s="16" t="s">
        <v>6</v>
      </c>
      <c r="C143" s="38">
        <v>60</v>
      </c>
      <c r="D143" s="25">
        <f>C144/C143</f>
        <v>0.81666666666666665</v>
      </c>
      <c r="E143" s="25">
        <f>C144/(C143-C148-C149)</f>
        <v>0.875</v>
      </c>
    </row>
    <row r="144" spans="2:5" x14ac:dyDescent="0.3">
      <c r="B144" s="22" t="s">
        <v>79</v>
      </c>
      <c r="C144" s="39">
        <v>49</v>
      </c>
      <c r="D144" s="20"/>
      <c r="E144" s="20"/>
    </row>
    <row r="145" spans="2:5" x14ac:dyDescent="0.3">
      <c r="B145" s="22" t="s">
        <v>37</v>
      </c>
      <c r="C145" s="39">
        <v>1</v>
      </c>
      <c r="D145" s="20"/>
      <c r="E145" s="20"/>
    </row>
    <row r="146" spans="2:5" x14ac:dyDescent="0.3">
      <c r="B146" s="23" t="s">
        <v>41</v>
      </c>
      <c r="C146" s="40">
        <v>1</v>
      </c>
      <c r="D146" s="20"/>
      <c r="E146" s="20"/>
    </row>
    <row r="147" spans="2:5" x14ac:dyDescent="0.3">
      <c r="B147" s="22" t="s">
        <v>44</v>
      </c>
      <c r="C147" s="39">
        <v>10</v>
      </c>
      <c r="D147" s="20"/>
      <c r="E147" s="20"/>
    </row>
    <row r="148" spans="2:5" x14ac:dyDescent="0.3">
      <c r="B148" s="23" t="s">
        <v>39</v>
      </c>
      <c r="C148" s="40">
        <v>1</v>
      </c>
      <c r="D148" s="20"/>
      <c r="E148" s="20"/>
    </row>
    <row r="149" spans="2:5" x14ac:dyDescent="0.3">
      <c r="B149" s="23" t="s">
        <v>40</v>
      </c>
      <c r="C149" s="40">
        <v>3</v>
      </c>
      <c r="D149" s="20"/>
      <c r="E149" s="20"/>
    </row>
    <row r="150" spans="2:5" x14ac:dyDescent="0.3">
      <c r="B150" s="23" t="s">
        <v>43</v>
      </c>
      <c r="C150" s="40">
        <v>4</v>
      </c>
      <c r="D150" s="20"/>
      <c r="E150" s="20"/>
    </row>
    <row r="151" spans="2:5" x14ac:dyDescent="0.3">
      <c r="B151" s="23" t="s">
        <v>38</v>
      </c>
      <c r="C151" s="40">
        <v>2</v>
      </c>
      <c r="D151" s="20"/>
      <c r="E151" s="20"/>
    </row>
    <row r="152" spans="2:5" x14ac:dyDescent="0.3">
      <c r="B152" s="16" t="s">
        <v>0</v>
      </c>
      <c r="C152" s="38">
        <v>330</v>
      </c>
      <c r="D152" s="25">
        <f>C153/C152</f>
        <v>0.72424242424242424</v>
      </c>
      <c r="E152" s="25">
        <f>C153/(C152-C157-C158)</f>
        <v>0.79401993355481726</v>
      </c>
    </row>
    <row r="153" spans="2:5" x14ac:dyDescent="0.3">
      <c r="B153" s="22" t="s">
        <v>79</v>
      </c>
      <c r="C153" s="39">
        <v>239</v>
      </c>
      <c r="D153" s="20"/>
      <c r="E153" s="20"/>
    </row>
    <row r="154" spans="2:5" x14ac:dyDescent="0.3">
      <c r="B154" s="22" t="s">
        <v>37</v>
      </c>
      <c r="C154" s="39">
        <v>2</v>
      </c>
      <c r="D154" s="20"/>
      <c r="E154" s="20"/>
    </row>
    <row r="155" spans="2:5" x14ac:dyDescent="0.3">
      <c r="B155" s="23" t="s">
        <v>38</v>
      </c>
      <c r="C155" s="40">
        <v>2</v>
      </c>
      <c r="D155" s="20"/>
      <c r="E155" s="20"/>
    </row>
    <row r="156" spans="2:5" x14ac:dyDescent="0.3">
      <c r="B156" s="22" t="s">
        <v>44</v>
      </c>
      <c r="C156" s="39">
        <v>89</v>
      </c>
      <c r="D156" s="20"/>
      <c r="E156" s="20"/>
    </row>
    <row r="157" spans="2:5" x14ac:dyDescent="0.3">
      <c r="B157" s="23" t="s">
        <v>39</v>
      </c>
      <c r="C157" s="40">
        <v>19</v>
      </c>
      <c r="D157" s="20"/>
      <c r="E157" s="20"/>
    </row>
    <row r="158" spans="2:5" x14ac:dyDescent="0.3">
      <c r="B158" s="23" t="s">
        <v>40</v>
      </c>
      <c r="C158" s="40">
        <v>10</v>
      </c>
      <c r="D158" s="20"/>
      <c r="E158" s="20"/>
    </row>
    <row r="159" spans="2:5" x14ac:dyDescent="0.3">
      <c r="B159" s="23" t="s">
        <v>43</v>
      </c>
      <c r="C159" s="40">
        <v>26</v>
      </c>
      <c r="D159" s="20"/>
      <c r="E159" s="20"/>
    </row>
    <row r="160" spans="2:5" x14ac:dyDescent="0.3">
      <c r="B160" s="23" t="s">
        <v>38</v>
      </c>
      <c r="C160" s="40">
        <v>29</v>
      </c>
      <c r="D160" s="20"/>
      <c r="E160" s="20"/>
    </row>
    <row r="161" spans="2:5" x14ac:dyDescent="0.3">
      <c r="B161" s="23" t="s">
        <v>41</v>
      </c>
      <c r="C161" s="40">
        <v>5</v>
      </c>
      <c r="D161" s="20"/>
      <c r="E161" s="20"/>
    </row>
    <row r="162" spans="2:5" x14ac:dyDescent="0.3">
      <c r="B162" s="16" t="s">
        <v>8</v>
      </c>
      <c r="C162" s="38">
        <v>17</v>
      </c>
      <c r="D162" s="25">
        <f>C163/C162</f>
        <v>0.6470588235294118</v>
      </c>
      <c r="E162" s="25">
        <v>0.65</v>
      </c>
    </row>
    <row r="163" spans="2:5" x14ac:dyDescent="0.3">
      <c r="B163" s="22" t="s">
        <v>79</v>
      </c>
      <c r="C163" s="39">
        <v>11</v>
      </c>
      <c r="D163" s="20"/>
      <c r="E163" s="20"/>
    </row>
    <row r="164" spans="2:5" x14ac:dyDescent="0.3">
      <c r="B164" s="22" t="s">
        <v>44</v>
      </c>
      <c r="C164" s="39">
        <v>6</v>
      </c>
      <c r="D164" s="20"/>
      <c r="E164" s="20"/>
    </row>
    <row r="165" spans="2:5" x14ac:dyDescent="0.3">
      <c r="B165" s="23" t="s">
        <v>43</v>
      </c>
      <c r="C165" s="40">
        <v>6</v>
      </c>
      <c r="D165" s="20"/>
      <c r="E165" s="20"/>
    </row>
    <row r="166" spans="2:5" x14ac:dyDescent="0.3">
      <c r="B166" s="16" t="s">
        <v>1</v>
      </c>
      <c r="C166" s="38">
        <v>113</v>
      </c>
      <c r="D166" s="25">
        <f>C167/C166</f>
        <v>0.69911504424778759</v>
      </c>
      <c r="E166" s="25">
        <f>C167/(C166-C171)</f>
        <v>0.76699029126213591</v>
      </c>
    </row>
    <row r="167" spans="2:5" x14ac:dyDescent="0.3">
      <c r="B167" s="22" t="s">
        <v>79</v>
      </c>
      <c r="C167" s="39">
        <v>79</v>
      </c>
      <c r="D167" s="20"/>
      <c r="E167" s="20"/>
    </row>
    <row r="168" spans="2:5" x14ac:dyDescent="0.3">
      <c r="B168" s="22" t="s">
        <v>37</v>
      </c>
      <c r="C168" s="39">
        <v>2</v>
      </c>
      <c r="D168" s="20"/>
      <c r="E168" s="20"/>
    </row>
    <row r="169" spans="2:5" x14ac:dyDescent="0.3">
      <c r="B169" s="23" t="s">
        <v>38</v>
      </c>
      <c r="C169" s="40">
        <v>2</v>
      </c>
      <c r="D169" s="20"/>
      <c r="E169" s="20"/>
    </row>
    <row r="170" spans="2:5" x14ac:dyDescent="0.3">
      <c r="B170" s="22" t="s">
        <v>44</v>
      </c>
      <c r="C170" s="39">
        <v>32</v>
      </c>
      <c r="D170" s="20"/>
      <c r="E170" s="20"/>
    </row>
    <row r="171" spans="2:5" x14ac:dyDescent="0.3">
      <c r="B171" s="23" t="s">
        <v>39</v>
      </c>
      <c r="C171" s="40">
        <v>10</v>
      </c>
      <c r="D171" s="20"/>
      <c r="E171" s="20"/>
    </row>
    <row r="172" spans="2:5" x14ac:dyDescent="0.3">
      <c r="B172" s="23" t="s">
        <v>43</v>
      </c>
      <c r="C172" s="40">
        <v>16</v>
      </c>
      <c r="D172" s="20"/>
      <c r="E172" s="20"/>
    </row>
    <row r="173" spans="2:5" x14ac:dyDescent="0.3">
      <c r="B173" s="23" t="s">
        <v>38</v>
      </c>
      <c r="C173" s="40">
        <v>6</v>
      </c>
      <c r="D173" s="20"/>
      <c r="E173" s="20"/>
    </row>
    <row r="174" spans="2:5" x14ac:dyDescent="0.3">
      <c r="B174" s="16" t="s">
        <v>12</v>
      </c>
      <c r="C174" s="38">
        <v>30</v>
      </c>
      <c r="D174" s="25">
        <f>C175/C174</f>
        <v>0.93333333333333335</v>
      </c>
      <c r="E174" s="25">
        <v>0.93</v>
      </c>
    </row>
    <row r="175" spans="2:5" x14ac:dyDescent="0.3">
      <c r="B175" s="22" t="s">
        <v>79</v>
      </c>
      <c r="C175" s="39">
        <v>28</v>
      </c>
      <c r="D175" s="20"/>
      <c r="E175" s="20"/>
    </row>
    <row r="176" spans="2:5" x14ac:dyDescent="0.3">
      <c r="B176" s="22" t="s">
        <v>44</v>
      </c>
      <c r="C176" s="39">
        <v>2</v>
      </c>
      <c r="D176" s="20"/>
      <c r="E176" s="20"/>
    </row>
    <row r="177" spans="2:5" x14ac:dyDescent="0.3">
      <c r="B177" s="23" t="s">
        <v>43</v>
      </c>
      <c r="C177" s="40">
        <v>1</v>
      </c>
      <c r="D177" s="20"/>
      <c r="E177" s="20"/>
    </row>
    <row r="178" spans="2:5" x14ac:dyDescent="0.3">
      <c r="B178" s="23" t="s">
        <v>38</v>
      </c>
      <c r="C178" s="40">
        <v>1</v>
      </c>
      <c r="D178" s="20"/>
      <c r="E178" s="20"/>
    </row>
    <row r="179" spans="2:5" x14ac:dyDescent="0.3">
      <c r="B179" s="16" t="s">
        <v>4</v>
      </c>
      <c r="C179" s="38">
        <v>17</v>
      </c>
      <c r="D179" s="25">
        <f>C180/C179</f>
        <v>0.76470588235294112</v>
      </c>
      <c r="E179" s="25">
        <f>C180/(C179-C184)</f>
        <v>0.8125</v>
      </c>
    </row>
    <row r="180" spans="2:5" x14ac:dyDescent="0.3">
      <c r="B180" s="22" t="s">
        <v>79</v>
      </c>
      <c r="C180" s="39">
        <v>13</v>
      </c>
      <c r="D180" s="20"/>
      <c r="E180" s="20"/>
    </row>
    <row r="181" spans="2:5" x14ac:dyDescent="0.3">
      <c r="B181" s="22" t="s">
        <v>37</v>
      </c>
      <c r="C181" s="39">
        <v>1</v>
      </c>
      <c r="D181" s="20"/>
      <c r="E181" s="20"/>
    </row>
    <row r="182" spans="2:5" x14ac:dyDescent="0.3">
      <c r="B182" s="23" t="s">
        <v>38</v>
      </c>
      <c r="C182" s="40">
        <v>1</v>
      </c>
      <c r="D182" s="20"/>
      <c r="E182" s="20"/>
    </row>
    <row r="183" spans="2:5" x14ac:dyDescent="0.3">
      <c r="B183" s="22" t="s">
        <v>44</v>
      </c>
      <c r="C183" s="39">
        <v>3</v>
      </c>
      <c r="D183" s="20"/>
      <c r="E183" s="20"/>
    </row>
    <row r="184" spans="2:5" x14ac:dyDescent="0.3">
      <c r="B184" s="23" t="s">
        <v>40</v>
      </c>
      <c r="C184" s="40">
        <v>1</v>
      </c>
      <c r="D184" s="20"/>
      <c r="E184" s="20"/>
    </row>
    <row r="185" spans="2:5" x14ac:dyDescent="0.3">
      <c r="B185" s="23" t="s">
        <v>38</v>
      </c>
      <c r="C185" s="40">
        <v>1</v>
      </c>
      <c r="D185" s="20"/>
      <c r="E185" s="20"/>
    </row>
    <row r="186" spans="2:5" x14ac:dyDescent="0.3">
      <c r="B186" s="23" t="s">
        <v>41</v>
      </c>
      <c r="C186" s="40">
        <v>1</v>
      </c>
      <c r="D186" s="20"/>
      <c r="E186" s="20"/>
    </row>
    <row r="187" spans="2:5" x14ac:dyDescent="0.3">
      <c r="B187" s="16" t="s">
        <v>5</v>
      </c>
      <c r="C187" s="38">
        <v>203</v>
      </c>
      <c r="D187" s="25">
        <f>C188/C187</f>
        <v>0.68472906403940892</v>
      </c>
      <c r="E187" s="25">
        <f>C188/(C187-C190-C193-C194)</f>
        <v>0.74731182795698925</v>
      </c>
    </row>
    <row r="188" spans="2:5" x14ac:dyDescent="0.3">
      <c r="B188" s="22" t="s">
        <v>79</v>
      </c>
      <c r="C188" s="39">
        <v>139</v>
      </c>
      <c r="D188" s="20"/>
      <c r="E188" s="20"/>
    </row>
    <row r="189" spans="2:5" x14ac:dyDescent="0.3">
      <c r="B189" s="22" t="s">
        <v>37</v>
      </c>
      <c r="C189" s="39">
        <v>2</v>
      </c>
      <c r="D189" s="20"/>
      <c r="E189" s="20"/>
    </row>
    <row r="190" spans="2:5" x14ac:dyDescent="0.3">
      <c r="B190" s="23" t="s">
        <v>39</v>
      </c>
      <c r="C190" s="40">
        <v>1</v>
      </c>
      <c r="D190" s="20"/>
      <c r="E190" s="20"/>
    </row>
    <row r="191" spans="2:5" x14ac:dyDescent="0.3">
      <c r="B191" s="23" t="s">
        <v>38</v>
      </c>
      <c r="C191" s="40">
        <v>1</v>
      </c>
      <c r="D191" s="20"/>
      <c r="E191" s="20"/>
    </row>
    <row r="192" spans="2:5" x14ac:dyDescent="0.3">
      <c r="B192" s="22" t="s">
        <v>44</v>
      </c>
      <c r="C192" s="39">
        <v>62</v>
      </c>
      <c r="D192" s="20"/>
      <c r="E192" s="20"/>
    </row>
    <row r="193" spans="2:5" x14ac:dyDescent="0.3">
      <c r="B193" s="23" t="s">
        <v>39</v>
      </c>
      <c r="C193" s="40">
        <v>14</v>
      </c>
      <c r="D193" s="20"/>
      <c r="E193" s="20"/>
    </row>
    <row r="194" spans="2:5" x14ac:dyDescent="0.3">
      <c r="B194" s="23" t="s">
        <v>40</v>
      </c>
      <c r="C194" s="40">
        <v>2</v>
      </c>
      <c r="D194" s="20"/>
      <c r="E194" s="20"/>
    </row>
    <row r="195" spans="2:5" x14ac:dyDescent="0.3">
      <c r="B195" s="23" t="s">
        <v>43</v>
      </c>
      <c r="C195" s="40">
        <v>31</v>
      </c>
      <c r="D195" s="20"/>
      <c r="E195" s="20"/>
    </row>
    <row r="196" spans="2:5" x14ac:dyDescent="0.3">
      <c r="B196" s="23" t="s">
        <v>38</v>
      </c>
      <c r="C196" s="40">
        <v>15</v>
      </c>
      <c r="D196" s="20"/>
      <c r="E196" s="20"/>
    </row>
    <row r="197" spans="2:5" x14ac:dyDescent="0.3">
      <c r="B197" s="16" t="s">
        <v>46</v>
      </c>
      <c r="C197" s="38">
        <v>17</v>
      </c>
      <c r="D197" s="25">
        <f>C198/C197</f>
        <v>0.82352941176470584</v>
      </c>
      <c r="E197" s="25">
        <v>0.82</v>
      </c>
    </row>
    <row r="198" spans="2:5" x14ac:dyDescent="0.3">
      <c r="B198" s="22" t="s">
        <v>79</v>
      </c>
      <c r="C198" s="39">
        <v>14</v>
      </c>
      <c r="D198" s="20"/>
      <c r="E198" s="20"/>
    </row>
    <row r="199" spans="2:5" x14ac:dyDescent="0.3">
      <c r="B199" s="22" t="s">
        <v>44</v>
      </c>
      <c r="C199" s="39">
        <v>3</v>
      </c>
      <c r="D199" s="20"/>
      <c r="E199" s="20"/>
    </row>
    <row r="200" spans="2:5" x14ac:dyDescent="0.3">
      <c r="B200" s="23" t="s">
        <v>43</v>
      </c>
      <c r="C200" s="40">
        <v>3</v>
      </c>
      <c r="D200" s="20"/>
      <c r="E200" s="20"/>
    </row>
    <row r="201" spans="2:5" ht="15" thickBot="1" x14ac:dyDescent="0.35">
      <c r="B201" s="15" t="s">
        <v>36</v>
      </c>
      <c r="C201" s="37">
        <v>5</v>
      </c>
      <c r="D201" s="19">
        <v>0.8</v>
      </c>
      <c r="E201" s="19">
        <v>0.8</v>
      </c>
    </row>
    <row r="202" spans="2:5" x14ac:dyDescent="0.3">
      <c r="B202" s="16" t="s">
        <v>0</v>
      </c>
      <c r="C202" s="38">
        <v>5</v>
      </c>
      <c r="D202" s="25">
        <f>C203/C202</f>
        <v>0.8</v>
      </c>
      <c r="E202" s="25">
        <f>C203/(C202)</f>
        <v>0.8</v>
      </c>
    </row>
    <row r="203" spans="2:5" x14ac:dyDescent="0.3">
      <c r="B203" s="22" t="s">
        <v>79</v>
      </c>
      <c r="C203" s="39">
        <v>4</v>
      </c>
      <c r="D203" s="20"/>
      <c r="E203" s="20"/>
    </row>
    <row r="204" spans="2:5" x14ac:dyDescent="0.3">
      <c r="B204" s="22" t="s">
        <v>44</v>
      </c>
      <c r="C204" s="39">
        <v>1</v>
      </c>
      <c r="D204" s="20"/>
      <c r="E204" s="20"/>
    </row>
    <row r="205" spans="2:5" x14ac:dyDescent="0.3">
      <c r="B205" s="23" t="s">
        <v>41</v>
      </c>
      <c r="C205" s="40">
        <v>1</v>
      </c>
      <c r="D205" s="20"/>
      <c r="E205" s="20"/>
    </row>
    <row r="206" spans="2:5" ht="15" thickBot="1" x14ac:dyDescent="0.35">
      <c r="B206" s="15" t="s">
        <v>23</v>
      </c>
      <c r="C206" s="37">
        <v>60</v>
      </c>
      <c r="D206" s="19">
        <v>0.62</v>
      </c>
      <c r="E206" s="19">
        <v>0.64</v>
      </c>
    </row>
    <row r="207" spans="2:5" x14ac:dyDescent="0.3">
      <c r="B207" s="16" t="s">
        <v>0</v>
      </c>
      <c r="C207" s="38">
        <v>60</v>
      </c>
      <c r="D207" s="25">
        <f>C208/C207</f>
        <v>0.6166666666666667</v>
      </c>
      <c r="E207" s="25">
        <f>C208/(C207-C212)</f>
        <v>0.63793103448275867</v>
      </c>
    </row>
    <row r="208" spans="2:5" x14ac:dyDescent="0.3">
      <c r="B208" s="22" t="s">
        <v>79</v>
      </c>
      <c r="C208" s="39">
        <v>37</v>
      </c>
      <c r="D208" s="20"/>
      <c r="E208" s="20"/>
    </row>
    <row r="209" spans="2:5" x14ac:dyDescent="0.3">
      <c r="B209" s="22" t="s">
        <v>37</v>
      </c>
      <c r="C209" s="39">
        <v>1</v>
      </c>
      <c r="D209" s="20"/>
      <c r="E209" s="20"/>
    </row>
    <row r="210" spans="2:5" x14ac:dyDescent="0.3">
      <c r="B210" s="23" t="s">
        <v>43</v>
      </c>
      <c r="C210" s="40">
        <v>1</v>
      </c>
      <c r="D210" s="20"/>
      <c r="E210" s="20"/>
    </row>
    <row r="211" spans="2:5" x14ac:dyDescent="0.3">
      <c r="B211" s="22" t="s">
        <v>44</v>
      </c>
      <c r="C211" s="39">
        <v>22</v>
      </c>
      <c r="D211" s="20"/>
      <c r="E211" s="20"/>
    </row>
    <row r="212" spans="2:5" x14ac:dyDescent="0.3">
      <c r="B212" s="23" t="s">
        <v>40</v>
      </c>
      <c r="C212" s="40">
        <v>2</v>
      </c>
      <c r="D212" s="20"/>
      <c r="E212" s="20"/>
    </row>
    <row r="213" spans="2:5" x14ac:dyDescent="0.3">
      <c r="B213" s="23" t="s">
        <v>43</v>
      </c>
      <c r="C213" s="40">
        <v>15</v>
      </c>
      <c r="D213" s="20"/>
      <c r="E213" s="20"/>
    </row>
    <row r="214" spans="2:5" x14ac:dyDescent="0.3">
      <c r="B214" s="23" t="s">
        <v>38</v>
      </c>
      <c r="C214" s="40">
        <v>3</v>
      </c>
      <c r="D214" s="20"/>
      <c r="E214" s="20"/>
    </row>
    <row r="215" spans="2:5" x14ac:dyDescent="0.3">
      <c r="B215" s="23" t="s">
        <v>41</v>
      </c>
      <c r="C215" s="40">
        <v>2</v>
      </c>
      <c r="D215" s="20"/>
      <c r="E215" s="20"/>
    </row>
    <row r="216" spans="2:5" ht="15" thickBot="1" x14ac:dyDescent="0.35">
      <c r="B216" s="15" t="s">
        <v>31</v>
      </c>
      <c r="C216" s="37">
        <v>30</v>
      </c>
      <c r="D216" s="19">
        <v>0.77</v>
      </c>
      <c r="E216" s="19">
        <v>0.77</v>
      </c>
    </row>
    <row r="217" spans="2:5" x14ac:dyDescent="0.3">
      <c r="B217" s="16" t="s">
        <v>0</v>
      </c>
      <c r="C217" s="38">
        <v>30</v>
      </c>
      <c r="D217" s="25">
        <f>C218/C217</f>
        <v>0.76666666666666672</v>
      </c>
      <c r="E217" s="25">
        <v>0.77</v>
      </c>
    </row>
    <row r="218" spans="2:5" x14ac:dyDescent="0.3">
      <c r="B218" s="22" t="s">
        <v>79</v>
      </c>
      <c r="C218" s="39">
        <v>23</v>
      </c>
      <c r="D218" s="20"/>
      <c r="E218" s="20"/>
    </row>
    <row r="219" spans="2:5" x14ac:dyDescent="0.3">
      <c r="B219" s="22" t="s">
        <v>44</v>
      </c>
      <c r="C219" s="39">
        <v>7</v>
      </c>
      <c r="D219" s="20"/>
      <c r="E219" s="20"/>
    </row>
    <row r="220" spans="2:5" x14ac:dyDescent="0.3">
      <c r="B220" s="23" t="s">
        <v>43</v>
      </c>
      <c r="C220" s="40">
        <v>7</v>
      </c>
      <c r="D220" s="20"/>
      <c r="E220" s="20"/>
    </row>
    <row r="221" spans="2:5" ht="15" thickBot="1" x14ac:dyDescent="0.35">
      <c r="B221" s="15" t="s">
        <v>33</v>
      </c>
      <c r="C221" s="37">
        <v>9</v>
      </c>
      <c r="D221" s="19">
        <v>0.11</v>
      </c>
      <c r="E221" s="19">
        <v>0.33</v>
      </c>
    </row>
    <row r="222" spans="2:5" x14ac:dyDescent="0.3">
      <c r="B222" s="16" t="s">
        <v>5</v>
      </c>
      <c r="C222" s="38">
        <v>9</v>
      </c>
      <c r="D222" s="25">
        <f>C223/C222</f>
        <v>0.1111111111111111</v>
      </c>
      <c r="E222" s="25">
        <f>C223/(C222-C225)</f>
        <v>0.33333333333333331</v>
      </c>
    </row>
    <row r="223" spans="2:5" x14ac:dyDescent="0.3">
      <c r="B223" s="22" t="s">
        <v>79</v>
      </c>
      <c r="C223" s="39">
        <v>1</v>
      </c>
      <c r="D223" s="20"/>
      <c r="E223" s="20"/>
    </row>
    <row r="224" spans="2:5" x14ac:dyDescent="0.3">
      <c r="B224" s="22" t="s">
        <v>44</v>
      </c>
      <c r="C224" s="39">
        <v>8</v>
      </c>
      <c r="D224" s="20"/>
      <c r="E224" s="20"/>
    </row>
    <row r="225" spans="2:5" x14ac:dyDescent="0.3">
      <c r="B225" s="23" t="s">
        <v>40</v>
      </c>
      <c r="C225" s="40">
        <v>6</v>
      </c>
      <c r="D225" s="20"/>
      <c r="E225" s="20"/>
    </row>
    <row r="226" spans="2:5" x14ac:dyDescent="0.3">
      <c r="B226" s="23" t="s">
        <v>43</v>
      </c>
      <c r="C226" s="40">
        <v>2</v>
      </c>
      <c r="D226" s="20"/>
      <c r="E226" s="20"/>
    </row>
    <row r="227" spans="2:5" ht="15" thickBot="1" x14ac:dyDescent="0.35">
      <c r="B227" s="15" t="s">
        <v>30</v>
      </c>
      <c r="C227" s="37">
        <v>30</v>
      </c>
      <c r="D227" s="19">
        <v>0.47</v>
      </c>
      <c r="E227" s="19">
        <v>0.54</v>
      </c>
    </row>
    <row r="228" spans="2:5" x14ac:dyDescent="0.3">
      <c r="B228" s="16" t="s">
        <v>0</v>
      </c>
      <c r="C228" s="38">
        <v>30</v>
      </c>
      <c r="D228" s="25">
        <f>C229/C228</f>
        <v>0.46666666666666667</v>
      </c>
      <c r="E228" s="25">
        <f>C229/(C228-C231)</f>
        <v>0.53846153846153844</v>
      </c>
    </row>
    <row r="229" spans="2:5" x14ac:dyDescent="0.3">
      <c r="B229" s="22" t="s">
        <v>79</v>
      </c>
      <c r="C229" s="39">
        <v>14</v>
      </c>
      <c r="D229" s="20"/>
      <c r="E229" s="20"/>
    </row>
    <row r="230" spans="2:5" x14ac:dyDescent="0.3">
      <c r="B230" s="22" t="s">
        <v>44</v>
      </c>
      <c r="C230" s="39">
        <v>16</v>
      </c>
      <c r="D230" s="20"/>
      <c r="E230" s="20"/>
    </row>
    <row r="231" spans="2:5" x14ac:dyDescent="0.3">
      <c r="B231" s="23" t="s">
        <v>40</v>
      </c>
      <c r="C231" s="40">
        <v>4</v>
      </c>
      <c r="D231" s="20"/>
      <c r="E231" s="20"/>
    </row>
    <row r="232" spans="2:5" x14ac:dyDescent="0.3">
      <c r="B232" s="23" t="s">
        <v>43</v>
      </c>
      <c r="C232" s="40">
        <v>11</v>
      </c>
      <c r="D232" s="20"/>
      <c r="E232" s="20"/>
    </row>
    <row r="233" spans="2:5" x14ac:dyDescent="0.3">
      <c r="B233" s="23" t="s">
        <v>41</v>
      </c>
      <c r="C233" s="40">
        <v>1</v>
      </c>
      <c r="D233" s="20"/>
      <c r="E233" s="20"/>
    </row>
    <row r="234" spans="2:5" ht="15" thickBot="1" x14ac:dyDescent="0.35">
      <c r="B234" s="15" t="s">
        <v>49</v>
      </c>
      <c r="C234" s="37">
        <v>103</v>
      </c>
      <c r="D234" s="19">
        <f>(C236+C240+C246)/C234</f>
        <v>0.64077669902912626</v>
      </c>
      <c r="E234" s="19">
        <v>0.64</v>
      </c>
    </row>
    <row r="235" spans="2:5" x14ac:dyDescent="0.3">
      <c r="B235" s="16" t="s">
        <v>0</v>
      </c>
      <c r="C235" s="38">
        <v>60</v>
      </c>
      <c r="D235" s="25">
        <f>C236/C235</f>
        <v>0.53333333333333333</v>
      </c>
      <c r="E235" s="25">
        <v>0.53</v>
      </c>
    </row>
    <row r="236" spans="2:5" x14ac:dyDescent="0.3">
      <c r="B236" s="22" t="s">
        <v>79</v>
      </c>
      <c r="C236" s="39">
        <v>32</v>
      </c>
      <c r="D236" s="20"/>
      <c r="E236" s="20"/>
    </row>
    <row r="237" spans="2:5" x14ac:dyDescent="0.3">
      <c r="B237" s="22" t="s">
        <v>44</v>
      </c>
      <c r="C237" s="39">
        <v>28</v>
      </c>
      <c r="D237" s="20"/>
      <c r="E237" s="20"/>
    </row>
    <row r="238" spans="2:5" x14ac:dyDescent="0.3">
      <c r="B238" s="23" t="s">
        <v>43</v>
      </c>
      <c r="C238" s="40">
        <v>28</v>
      </c>
      <c r="D238" s="20"/>
      <c r="E238" s="20"/>
    </row>
    <row r="239" spans="2:5" x14ac:dyDescent="0.3">
      <c r="B239" s="16" t="s">
        <v>12</v>
      </c>
      <c r="C239" s="38">
        <v>13</v>
      </c>
      <c r="D239" s="25">
        <f>C240/C239</f>
        <v>0.69230769230769229</v>
      </c>
      <c r="E239" s="25">
        <v>0.69</v>
      </c>
    </row>
    <row r="240" spans="2:5" x14ac:dyDescent="0.3">
      <c r="B240" s="22" t="s">
        <v>79</v>
      </c>
      <c r="C240" s="39">
        <v>9</v>
      </c>
      <c r="D240" s="20"/>
      <c r="E240" s="20"/>
    </row>
    <row r="241" spans="2:5" x14ac:dyDescent="0.3">
      <c r="B241" s="22" t="s">
        <v>37</v>
      </c>
      <c r="C241" s="39">
        <v>3</v>
      </c>
      <c r="D241" s="20"/>
      <c r="E241" s="20"/>
    </row>
    <row r="242" spans="2:5" x14ac:dyDescent="0.3">
      <c r="B242" s="23" t="s">
        <v>43</v>
      </c>
      <c r="C242" s="40">
        <v>3</v>
      </c>
      <c r="D242" s="20"/>
      <c r="E242" s="20"/>
    </row>
    <row r="243" spans="2:5" x14ac:dyDescent="0.3">
      <c r="B243" s="22" t="s">
        <v>44</v>
      </c>
      <c r="C243" s="39">
        <v>1</v>
      </c>
      <c r="D243" s="20"/>
      <c r="E243" s="20"/>
    </row>
    <row r="244" spans="2:5" x14ac:dyDescent="0.3">
      <c r="B244" s="23" t="s">
        <v>43</v>
      </c>
      <c r="C244" s="40">
        <v>1</v>
      </c>
      <c r="D244" s="20"/>
      <c r="E244" s="20"/>
    </row>
    <row r="245" spans="2:5" x14ac:dyDescent="0.3">
      <c r="B245" s="16" t="s">
        <v>5</v>
      </c>
      <c r="C245" s="38">
        <v>30</v>
      </c>
      <c r="D245" s="25">
        <f>C246/C245</f>
        <v>0.83333333333333337</v>
      </c>
      <c r="E245" s="25">
        <v>0.83</v>
      </c>
    </row>
    <row r="246" spans="2:5" x14ac:dyDescent="0.3">
      <c r="B246" s="22" t="s">
        <v>79</v>
      </c>
      <c r="C246" s="39">
        <v>25</v>
      </c>
      <c r="D246" s="20"/>
      <c r="E246" s="20"/>
    </row>
    <row r="247" spans="2:5" x14ac:dyDescent="0.3">
      <c r="B247" s="22" t="s">
        <v>44</v>
      </c>
      <c r="C247" s="39">
        <v>5</v>
      </c>
      <c r="D247" s="20"/>
      <c r="E247" s="20"/>
    </row>
    <row r="248" spans="2:5" x14ac:dyDescent="0.3">
      <c r="B248" s="23" t="s">
        <v>43</v>
      </c>
      <c r="C248" s="40">
        <v>5</v>
      </c>
      <c r="D248" s="20"/>
      <c r="E248" s="20"/>
    </row>
    <row r="249" spans="2:5" ht="15" thickBot="1" x14ac:dyDescent="0.35">
      <c r="B249" s="15" t="s">
        <v>29</v>
      </c>
      <c r="C249" s="37">
        <v>69</v>
      </c>
      <c r="D249" s="19">
        <v>0.84</v>
      </c>
      <c r="E249" s="19">
        <v>0.84</v>
      </c>
    </row>
    <row r="250" spans="2:5" x14ac:dyDescent="0.3">
      <c r="B250" s="16" t="s">
        <v>0</v>
      </c>
      <c r="C250" s="38">
        <v>69</v>
      </c>
      <c r="D250" s="25">
        <f>C251/C250</f>
        <v>0.84057971014492749</v>
      </c>
      <c r="E250" s="25">
        <v>0.84</v>
      </c>
    </row>
    <row r="251" spans="2:5" x14ac:dyDescent="0.3">
      <c r="B251" s="22" t="s">
        <v>79</v>
      </c>
      <c r="C251" s="39">
        <v>58</v>
      </c>
      <c r="D251" s="20"/>
      <c r="E251" s="20"/>
    </row>
    <row r="252" spans="2:5" x14ac:dyDescent="0.3">
      <c r="B252" s="22" t="s">
        <v>37</v>
      </c>
      <c r="C252" s="39">
        <v>1</v>
      </c>
      <c r="D252" s="20"/>
      <c r="E252" s="20"/>
    </row>
    <row r="253" spans="2:5" x14ac:dyDescent="0.3">
      <c r="B253" s="23" t="s">
        <v>43</v>
      </c>
      <c r="C253" s="40">
        <v>1</v>
      </c>
      <c r="D253" s="20"/>
      <c r="E253" s="20"/>
    </row>
    <row r="254" spans="2:5" x14ac:dyDescent="0.3">
      <c r="B254" s="22" t="s">
        <v>44</v>
      </c>
      <c r="C254" s="39">
        <v>10</v>
      </c>
      <c r="D254" s="20"/>
      <c r="E254" s="20"/>
    </row>
    <row r="255" spans="2:5" x14ac:dyDescent="0.3">
      <c r="B255" s="23" t="s">
        <v>43</v>
      </c>
      <c r="C255" s="40">
        <v>10</v>
      </c>
      <c r="D255" s="20"/>
      <c r="E255" s="20"/>
    </row>
    <row r="256" spans="2:5" ht="15" thickBot="1" x14ac:dyDescent="0.35">
      <c r="B256" s="15" t="s">
        <v>71</v>
      </c>
      <c r="C256" s="37">
        <v>90</v>
      </c>
      <c r="D256" s="19">
        <v>0.77</v>
      </c>
      <c r="E256" s="19">
        <v>0.91</v>
      </c>
    </row>
    <row r="257" spans="2:5" x14ac:dyDescent="0.3">
      <c r="B257" s="16" t="s">
        <v>0</v>
      </c>
      <c r="C257" s="38">
        <v>90</v>
      </c>
      <c r="D257" s="25">
        <f>C258/C257</f>
        <v>0.76666666666666672</v>
      </c>
      <c r="E257" s="25">
        <f>C258/(C257-C260-C261)</f>
        <v>0.90789473684210531</v>
      </c>
    </row>
    <row r="258" spans="2:5" x14ac:dyDescent="0.3">
      <c r="B258" s="22" t="s">
        <v>79</v>
      </c>
      <c r="C258" s="39">
        <v>69</v>
      </c>
      <c r="D258" s="20"/>
      <c r="E258" s="20"/>
    </row>
    <row r="259" spans="2:5" x14ac:dyDescent="0.3">
      <c r="B259" s="22" t="s">
        <v>44</v>
      </c>
      <c r="C259" s="39">
        <v>21</v>
      </c>
      <c r="D259" s="20"/>
      <c r="E259" s="20"/>
    </row>
    <row r="260" spans="2:5" x14ac:dyDescent="0.3">
      <c r="B260" s="23" t="s">
        <v>39</v>
      </c>
      <c r="C260" s="40">
        <v>10</v>
      </c>
      <c r="D260" s="20"/>
      <c r="E260" s="20"/>
    </row>
    <row r="261" spans="2:5" x14ac:dyDescent="0.3">
      <c r="B261" s="23" t="s">
        <v>40</v>
      </c>
      <c r="C261" s="40">
        <v>4</v>
      </c>
      <c r="D261" s="20"/>
      <c r="E261" s="20"/>
    </row>
    <row r="262" spans="2:5" x14ac:dyDescent="0.3">
      <c r="B262" s="23" t="s">
        <v>43</v>
      </c>
      <c r="C262" s="40">
        <v>3</v>
      </c>
      <c r="D262" s="20"/>
      <c r="E262" s="20"/>
    </row>
    <row r="263" spans="2:5" x14ac:dyDescent="0.3">
      <c r="B263" s="23" t="s">
        <v>38</v>
      </c>
      <c r="C263" s="40">
        <v>4</v>
      </c>
      <c r="D263" s="20"/>
      <c r="E263" s="20"/>
    </row>
    <row r="264" spans="2:5" ht="15" thickBot="1" x14ac:dyDescent="0.35">
      <c r="B264" s="15" t="s">
        <v>2</v>
      </c>
      <c r="C264" s="37">
        <v>90</v>
      </c>
      <c r="D264" s="19">
        <f>(C266+C273+C278)/C264</f>
        <v>0.8</v>
      </c>
      <c r="E264" s="19">
        <v>0.8</v>
      </c>
    </row>
    <row r="265" spans="2:5" x14ac:dyDescent="0.3">
      <c r="B265" s="16" t="s">
        <v>0</v>
      </c>
      <c r="C265" s="38">
        <v>60</v>
      </c>
      <c r="D265" s="25">
        <f>C266/C265</f>
        <v>0.76666666666666672</v>
      </c>
      <c r="E265" s="25">
        <v>0.77</v>
      </c>
    </row>
    <row r="266" spans="2:5" x14ac:dyDescent="0.3">
      <c r="B266" s="22" t="s">
        <v>79</v>
      </c>
      <c r="C266" s="39">
        <v>46</v>
      </c>
      <c r="D266" s="20"/>
      <c r="E266" s="20"/>
    </row>
    <row r="267" spans="2:5" x14ac:dyDescent="0.3">
      <c r="B267" s="22" t="s">
        <v>37</v>
      </c>
      <c r="C267" s="39">
        <v>1</v>
      </c>
      <c r="D267" s="20"/>
      <c r="E267" s="20"/>
    </row>
    <row r="268" spans="2:5" x14ac:dyDescent="0.3">
      <c r="B268" s="23" t="s">
        <v>43</v>
      </c>
      <c r="C268" s="40">
        <v>1</v>
      </c>
      <c r="D268" s="20"/>
      <c r="E268" s="20"/>
    </row>
    <row r="269" spans="2:5" x14ac:dyDescent="0.3">
      <c r="B269" s="22" t="s">
        <v>44</v>
      </c>
      <c r="C269" s="39">
        <v>13</v>
      </c>
      <c r="D269" s="20"/>
      <c r="E269" s="20"/>
    </row>
    <row r="270" spans="2:5" x14ac:dyDescent="0.3">
      <c r="B270" s="23" t="s">
        <v>43</v>
      </c>
      <c r="C270" s="40">
        <v>5</v>
      </c>
      <c r="D270" s="20"/>
      <c r="E270" s="20"/>
    </row>
    <row r="271" spans="2:5" x14ac:dyDescent="0.3">
      <c r="B271" s="23" t="s">
        <v>38</v>
      </c>
      <c r="C271" s="40">
        <v>8</v>
      </c>
      <c r="D271" s="20"/>
      <c r="E271" s="20"/>
    </row>
    <row r="272" spans="2:5" x14ac:dyDescent="0.3">
      <c r="B272" s="16" t="s">
        <v>1</v>
      </c>
      <c r="C272" s="38">
        <v>13</v>
      </c>
      <c r="D272" s="25">
        <f>C273/C272</f>
        <v>0.69230769230769229</v>
      </c>
      <c r="E272" s="25">
        <v>0.69</v>
      </c>
    </row>
    <row r="273" spans="2:5" x14ac:dyDescent="0.3">
      <c r="B273" s="22" t="s">
        <v>79</v>
      </c>
      <c r="C273" s="39">
        <v>9</v>
      </c>
      <c r="D273" s="20"/>
      <c r="E273" s="20"/>
    </row>
    <row r="274" spans="2:5" x14ac:dyDescent="0.3">
      <c r="B274" s="22" t="s">
        <v>44</v>
      </c>
      <c r="C274" s="39">
        <v>4</v>
      </c>
      <c r="D274" s="20"/>
      <c r="E274" s="20"/>
    </row>
    <row r="275" spans="2:5" x14ac:dyDescent="0.3">
      <c r="B275" s="23" t="s">
        <v>43</v>
      </c>
      <c r="C275" s="40">
        <v>3</v>
      </c>
      <c r="D275" s="20"/>
      <c r="E275" s="20"/>
    </row>
    <row r="276" spans="2:5" x14ac:dyDescent="0.3">
      <c r="B276" s="23" t="s">
        <v>38</v>
      </c>
      <c r="C276" s="40">
        <v>1</v>
      </c>
      <c r="D276" s="20"/>
      <c r="E276" s="20"/>
    </row>
    <row r="277" spans="2:5" x14ac:dyDescent="0.3">
      <c r="B277" s="16" t="s">
        <v>5</v>
      </c>
      <c r="C277" s="38">
        <v>17</v>
      </c>
      <c r="D277" s="25">
        <f>C278/C277</f>
        <v>1</v>
      </c>
      <c r="E277" s="25">
        <v>1</v>
      </c>
    </row>
    <row r="278" spans="2:5" ht="15" thickBot="1" x14ac:dyDescent="0.35">
      <c r="B278" s="22" t="s">
        <v>79</v>
      </c>
      <c r="C278" s="39">
        <v>17</v>
      </c>
      <c r="D278" s="20"/>
      <c r="E278" s="20"/>
    </row>
    <row r="279" spans="2:5" ht="15" thickBot="1" x14ac:dyDescent="0.35">
      <c r="B279" s="15" t="s">
        <v>34</v>
      </c>
      <c r="C279" s="37">
        <v>30</v>
      </c>
      <c r="D279" s="19">
        <v>0.83</v>
      </c>
      <c r="E279" s="19">
        <v>0.83</v>
      </c>
    </row>
    <row r="280" spans="2:5" x14ac:dyDescent="0.3">
      <c r="B280" s="16" t="s">
        <v>0</v>
      </c>
      <c r="C280" s="38">
        <v>30</v>
      </c>
      <c r="D280" s="25">
        <f>C281/C280</f>
        <v>0.83333333333333337</v>
      </c>
      <c r="E280" s="25">
        <v>0.83</v>
      </c>
    </row>
    <row r="281" spans="2:5" x14ac:dyDescent="0.3">
      <c r="B281" s="22" t="s">
        <v>79</v>
      </c>
      <c r="C281" s="39">
        <v>25</v>
      </c>
      <c r="D281" s="20"/>
      <c r="E281" s="20"/>
    </row>
    <row r="282" spans="2:5" x14ac:dyDescent="0.3">
      <c r="B282" s="22" t="s">
        <v>37</v>
      </c>
      <c r="C282" s="39">
        <v>4</v>
      </c>
      <c r="D282" s="20"/>
      <c r="E282" s="20"/>
    </row>
    <row r="283" spans="2:5" x14ac:dyDescent="0.3">
      <c r="B283" s="23" t="s">
        <v>43</v>
      </c>
      <c r="C283" s="40">
        <v>4</v>
      </c>
      <c r="D283" s="20"/>
      <c r="E283" s="20"/>
    </row>
    <row r="284" spans="2:5" x14ac:dyDescent="0.3">
      <c r="B284" s="22" t="s">
        <v>44</v>
      </c>
      <c r="C284" s="39">
        <v>1</v>
      </c>
      <c r="D284" s="20"/>
      <c r="E284" s="20"/>
    </row>
    <row r="285" spans="2:5" x14ac:dyDescent="0.3">
      <c r="B285" s="23" t="s">
        <v>43</v>
      </c>
      <c r="C285" s="40">
        <v>1</v>
      </c>
      <c r="D285" s="20"/>
      <c r="E285" s="20"/>
    </row>
    <row r="286" spans="2:5" ht="15" thickBot="1" x14ac:dyDescent="0.35">
      <c r="B286" s="15" t="s">
        <v>27</v>
      </c>
      <c r="C286" s="37">
        <v>82</v>
      </c>
      <c r="D286" s="19">
        <f>(C288+C292+C296+C300)/C286</f>
        <v>0.59756097560975607</v>
      </c>
      <c r="E286" s="19">
        <v>0.6</v>
      </c>
    </row>
    <row r="287" spans="2:5" x14ac:dyDescent="0.3">
      <c r="B287" s="16" t="s">
        <v>10</v>
      </c>
      <c r="C287" s="38">
        <v>9</v>
      </c>
      <c r="D287" s="25">
        <f>C288/C287</f>
        <v>0.55555555555555558</v>
      </c>
      <c r="E287" s="25">
        <v>0.56000000000000005</v>
      </c>
    </row>
    <row r="288" spans="2:5" x14ac:dyDescent="0.3">
      <c r="B288" s="22" t="s">
        <v>79</v>
      </c>
      <c r="C288" s="39">
        <v>5</v>
      </c>
      <c r="D288" s="20"/>
      <c r="E288" s="20"/>
    </row>
    <row r="289" spans="2:5" x14ac:dyDescent="0.3">
      <c r="B289" s="22" t="s">
        <v>44</v>
      </c>
      <c r="C289" s="39">
        <v>4</v>
      </c>
      <c r="D289" s="20"/>
      <c r="E289" s="20"/>
    </row>
    <row r="290" spans="2:5" x14ac:dyDescent="0.3">
      <c r="B290" s="23" t="s">
        <v>43</v>
      </c>
      <c r="C290" s="40">
        <v>4</v>
      </c>
      <c r="D290" s="20"/>
      <c r="E290" s="20"/>
    </row>
    <row r="291" spans="2:5" x14ac:dyDescent="0.3">
      <c r="B291" s="16" t="s">
        <v>0</v>
      </c>
      <c r="C291" s="38">
        <v>30</v>
      </c>
      <c r="D291" s="25">
        <f>C292/C291</f>
        <v>0.73333333333333328</v>
      </c>
      <c r="E291" s="25">
        <v>0.73</v>
      </c>
    </row>
    <row r="292" spans="2:5" x14ac:dyDescent="0.3">
      <c r="B292" s="22" t="s">
        <v>79</v>
      </c>
      <c r="C292" s="39">
        <v>22</v>
      </c>
      <c r="D292" s="20"/>
      <c r="E292" s="20"/>
    </row>
    <row r="293" spans="2:5" x14ac:dyDescent="0.3">
      <c r="B293" s="22" t="s">
        <v>44</v>
      </c>
      <c r="C293" s="39">
        <v>8</v>
      </c>
      <c r="D293" s="20"/>
      <c r="E293" s="20"/>
    </row>
    <row r="294" spans="2:5" x14ac:dyDescent="0.3">
      <c r="B294" s="23" t="s">
        <v>43</v>
      </c>
      <c r="C294" s="40">
        <v>8</v>
      </c>
      <c r="D294" s="20"/>
      <c r="E294" s="20"/>
    </row>
    <row r="295" spans="2:5" x14ac:dyDescent="0.3">
      <c r="B295" s="16" t="s">
        <v>12</v>
      </c>
      <c r="C295" s="38">
        <v>15</v>
      </c>
      <c r="D295" s="25">
        <f>C296/C295</f>
        <v>0.46666666666666667</v>
      </c>
      <c r="E295" s="25">
        <v>0.47</v>
      </c>
    </row>
    <row r="296" spans="2:5" x14ac:dyDescent="0.3">
      <c r="B296" s="22" t="s">
        <v>79</v>
      </c>
      <c r="C296" s="39">
        <v>7</v>
      </c>
      <c r="D296" s="20"/>
      <c r="E296" s="20"/>
    </row>
    <row r="297" spans="2:5" x14ac:dyDescent="0.3">
      <c r="B297" s="22" t="s">
        <v>44</v>
      </c>
      <c r="C297" s="39">
        <v>8</v>
      </c>
      <c r="D297" s="20"/>
      <c r="E297" s="20"/>
    </row>
    <row r="298" spans="2:5" x14ac:dyDescent="0.3">
      <c r="B298" s="23" t="s">
        <v>43</v>
      </c>
      <c r="C298" s="40">
        <v>8</v>
      </c>
      <c r="D298" s="20"/>
      <c r="E298" s="20"/>
    </row>
    <row r="299" spans="2:5" x14ac:dyDescent="0.3">
      <c r="B299" s="16" t="s">
        <v>5</v>
      </c>
      <c r="C299" s="38">
        <v>28</v>
      </c>
      <c r="D299" s="25">
        <f>C300/C299</f>
        <v>0.5357142857142857</v>
      </c>
      <c r="E299" s="25">
        <v>0.54</v>
      </c>
    </row>
    <row r="300" spans="2:5" x14ac:dyDescent="0.3">
      <c r="B300" s="22" t="s">
        <v>79</v>
      </c>
      <c r="C300" s="39">
        <v>15</v>
      </c>
      <c r="D300" s="20"/>
      <c r="E300" s="20"/>
    </row>
    <row r="301" spans="2:5" x14ac:dyDescent="0.3">
      <c r="B301" s="22" t="s">
        <v>37</v>
      </c>
      <c r="C301" s="39">
        <v>1</v>
      </c>
      <c r="D301" s="20"/>
      <c r="E301" s="20"/>
    </row>
    <row r="302" spans="2:5" x14ac:dyDescent="0.3">
      <c r="B302" s="23" t="s">
        <v>43</v>
      </c>
      <c r="C302" s="40">
        <v>1</v>
      </c>
      <c r="D302" s="20"/>
      <c r="E302" s="20"/>
    </row>
    <row r="303" spans="2:5" x14ac:dyDescent="0.3">
      <c r="B303" s="22" t="s">
        <v>44</v>
      </c>
      <c r="C303" s="39">
        <v>12</v>
      </c>
      <c r="D303" s="20"/>
      <c r="E303" s="20"/>
    </row>
    <row r="304" spans="2:5" x14ac:dyDescent="0.3">
      <c r="B304" s="23" t="s">
        <v>43</v>
      </c>
      <c r="C304" s="40">
        <v>12</v>
      </c>
      <c r="D304" s="20"/>
      <c r="E304" s="20"/>
    </row>
    <row r="305" spans="2:5" ht="15" thickBot="1" x14ac:dyDescent="0.35">
      <c r="B305" s="15" t="s">
        <v>3</v>
      </c>
      <c r="C305" s="37">
        <v>141</v>
      </c>
      <c r="D305" s="19">
        <f>(C307+C313+C315)/C305</f>
        <v>0.87234042553191493</v>
      </c>
      <c r="E305" s="19">
        <v>0.87</v>
      </c>
    </row>
    <row r="306" spans="2:5" x14ac:dyDescent="0.3">
      <c r="B306" s="16" t="s">
        <v>0</v>
      </c>
      <c r="C306" s="38">
        <v>81</v>
      </c>
      <c r="D306" s="25">
        <f>C307/C306</f>
        <v>0.80246913580246915</v>
      </c>
      <c r="E306" s="25">
        <v>0.8</v>
      </c>
    </row>
    <row r="307" spans="2:5" x14ac:dyDescent="0.3">
      <c r="B307" s="22" t="s">
        <v>79</v>
      </c>
      <c r="C307" s="39">
        <v>65</v>
      </c>
      <c r="D307" s="20"/>
      <c r="E307" s="20"/>
    </row>
    <row r="308" spans="2:5" x14ac:dyDescent="0.3">
      <c r="B308" s="22" t="s">
        <v>37</v>
      </c>
      <c r="C308" s="39">
        <v>5</v>
      </c>
      <c r="D308" s="20"/>
      <c r="E308" s="20"/>
    </row>
    <row r="309" spans="2:5" x14ac:dyDescent="0.3">
      <c r="B309" s="23" t="s">
        <v>43</v>
      </c>
      <c r="C309" s="40">
        <v>5</v>
      </c>
      <c r="D309" s="20"/>
      <c r="E309" s="20"/>
    </row>
    <row r="310" spans="2:5" x14ac:dyDescent="0.3">
      <c r="B310" s="22" t="s">
        <v>44</v>
      </c>
      <c r="C310" s="39">
        <v>11</v>
      </c>
      <c r="D310" s="20"/>
      <c r="E310" s="20"/>
    </row>
    <row r="311" spans="2:5" x14ac:dyDescent="0.3">
      <c r="B311" s="23" t="s">
        <v>43</v>
      </c>
      <c r="C311" s="40">
        <v>11</v>
      </c>
      <c r="D311" s="20"/>
      <c r="E311" s="20"/>
    </row>
    <row r="312" spans="2:5" x14ac:dyDescent="0.3">
      <c r="B312" s="16" t="s">
        <v>1</v>
      </c>
      <c r="C312" s="38">
        <v>30</v>
      </c>
      <c r="D312" s="25">
        <f>C313/C312</f>
        <v>1</v>
      </c>
      <c r="E312" s="25">
        <v>1</v>
      </c>
    </row>
    <row r="313" spans="2:5" x14ac:dyDescent="0.3">
      <c r="B313" s="22" t="s">
        <v>79</v>
      </c>
      <c r="C313" s="39">
        <v>30</v>
      </c>
      <c r="D313" s="20"/>
      <c r="E313" s="20"/>
    </row>
    <row r="314" spans="2:5" x14ac:dyDescent="0.3">
      <c r="B314" s="16" t="s">
        <v>5</v>
      </c>
      <c r="C314" s="38">
        <v>30</v>
      </c>
      <c r="D314" s="25">
        <f>C315/C314</f>
        <v>0.93333333333333335</v>
      </c>
      <c r="E314" s="25">
        <v>0.93</v>
      </c>
    </row>
    <row r="315" spans="2:5" x14ac:dyDescent="0.3">
      <c r="B315" s="22" t="s">
        <v>79</v>
      </c>
      <c r="C315" s="39">
        <v>28</v>
      </c>
      <c r="D315" s="20"/>
      <c r="E315" s="20"/>
    </row>
    <row r="316" spans="2:5" x14ac:dyDescent="0.3">
      <c r="B316" s="22" t="s">
        <v>44</v>
      </c>
      <c r="C316" s="39">
        <v>2</v>
      </c>
      <c r="D316" s="20"/>
      <c r="E316" s="20"/>
    </row>
    <row r="317" spans="2:5" x14ac:dyDescent="0.3">
      <c r="B317" s="23" t="s">
        <v>43</v>
      </c>
      <c r="C317" s="40">
        <v>2</v>
      </c>
      <c r="D317" s="20"/>
      <c r="E317" s="20"/>
    </row>
    <row r="318" spans="2:5" ht="15" thickBot="1" x14ac:dyDescent="0.35">
      <c r="B318" s="15" t="s">
        <v>50</v>
      </c>
      <c r="C318" s="37">
        <v>133</v>
      </c>
      <c r="D318" s="19">
        <f>(C320+C326+C330)/C318</f>
        <v>0.82706766917293228</v>
      </c>
      <c r="E318" s="19">
        <v>0.83</v>
      </c>
    </row>
    <row r="319" spans="2:5" x14ac:dyDescent="0.3">
      <c r="B319" s="16" t="s">
        <v>0</v>
      </c>
      <c r="C319" s="38">
        <v>90</v>
      </c>
      <c r="D319" s="25">
        <f>C320/C319</f>
        <v>0.81111111111111112</v>
      </c>
      <c r="E319" s="25">
        <v>0.81</v>
      </c>
    </row>
    <row r="320" spans="2:5" x14ac:dyDescent="0.3">
      <c r="B320" s="22" t="s">
        <v>79</v>
      </c>
      <c r="C320" s="39">
        <v>73</v>
      </c>
      <c r="D320" s="20"/>
      <c r="E320" s="20"/>
    </row>
    <row r="321" spans="2:5" x14ac:dyDescent="0.3">
      <c r="B321" s="22" t="s">
        <v>37</v>
      </c>
      <c r="C321" s="39">
        <v>1</v>
      </c>
      <c r="D321" s="20"/>
      <c r="E321" s="20"/>
    </row>
    <row r="322" spans="2:5" x14ac:dyDescent="0.3">
      <c r="B322" s="23" t="s">
        <v>43</v>
      </c>
      <c r="C322" s="40">
        <v>1</v>
      </c>
      <c r="D322" s="20"/>
      <c r="E322" s="20"/>
    </row>
    <row r="323" spans="2:5" x14ac:dyDescent="0.3">
      <c r="B323" s="22" t="s">
        <v>44</v>
      </c>
      <c r="C323" s="39">
        <v>16</v>
      </c>
      <c r="D323" s="20"/>
      <c r="E323" s="20"/>
    </row>
    <row r="324" spans="2:5" x14ac:dyDescent="0.3">
      <c r="B324" s="23" t="s">
        <v>43</v>
      </c>
      <c r="C324" s="40">
        <v>16</v>
      </c>
      <c r="D324" s="20"/>
      <c r="E324" s="20"/>
    </row>
    <row r="325" spans="2:5" x14ac:dyDescent="0.3">
      <c r="B325" s="16" t="s">
        <v>1</v>
      </c>
      <c r="C325" s="38">
        <v>21</v>
      </c>
      <c r="D325" s="25">
        <f>C326/C325</f>
        <v>0.90476190476190477</v>
      </c>
      <c r="E325" s="25">
        <v>0.9</v>
      </c>
    </row>
    <row r="326" spans="2:5" x14ac:dyDescent="0.3">
      <c r="B326" s="22" t="s">
        <v>79</v>
      </c>
      <c r="C326" s="39">
        <v>19</v>
      </c>
      <c r="D326" s="20"/>
      <c r="E326" s="20"/>
    </row>
    <row r="327" spans="2:5" x14ac:dyDescent="0.3">
      <c r="B327" s="22" t="s">
        <v>44</v>
      </c>
      <c r="C327" s="39">
        <v>2</v>
      </c>
      <c r="D327" s="20"/>
      <c r="E327" s="20"/>
    </row>
    <row r="328" spans="2:5" x14ac:dyDescent="0.3">
      <c r="B328" s="23" t="s">
        <v>43</v>
      </c>
      <c r="C328" s="40">
        <v>2</v>
      </c>
      <c r="D328" s="20"/>
      <c r="E328" s="20"/>
    </row>
    <row r="329" spans="2:5" x14ac:dyDescent="0.3">
      <c r="B329" s="16" t="s">
        <v>5</v>
      </c>
      <c r="C329" s="38">
        <v>22</v>
      </c>
      <c r="D329" s="25">
        <f>C330/C329</f>
        <v>0.81818181818181823</v>
      </c>
      <c r="E329" s="25">
        <v>0.82</v>
      </c>
    </row>
    <row r="330" spans="2:5" x14ac:dyDescent="0.3">
      <c r="B330" s="22" t="s">
        <v>79</v>
      </c>
      <c r="C330" s="39">
        <v>18</v>
      </c>
      <c r="D330" s="20"/>
      <c r="E330" s="20"/>
    </row>
    <row r="331" spans="2:5" x14ac:dyDescent="0.3">
      <c r="B331" s="22" t="s">
        <v>44</v>
      </c>
      <c r="C331" s="39">
        <v>4</v>
      </c>
      <c r="D331" s="20"/>
      <c r="E331" s="20"/>
    </row>
    <row r="332" spans="2:5" x14ac:dyDescent="0.3">
      <c r="B332" s="23" t="s">
        <v>43</v>
      </c>
      <c r="C332" s="40">
        <v>4</v>
      </c>
      <c r="D332" s="20"/>
      <c r="E332" s="20"/>
    </row>
    <row r="333" spans="2:5" ht="15" thickBot="1" x14ac:dyDescent="0.35">
      <c r="B333" s="15" t="s">
        <v>26</v>
      </c>
      <c r="C333" s="37">
        <v>73</v>
      </c>
      <c r="D333" s="19">
        <f>(C335+C340)/C333</f>
        <v>0.27397260273972601</v>
      </c>
      <c r="E333" s="19">
        <v>0.27</v>
      </c>
    </row>
    <row r="334" spans="2:5" x14ac:dyDescent="0.3">
      <c r="B334" s="16" t="s">
        <v>0</v>
      </c>
      <c r="C334" s="38">
        <v>60</v>
      </c>
      <c r="D334" s="25">
        <f>C335/C334</f>
        <v>0.28333333333333333</v>
      </c>
      <c r="E334" s="25">
        <v>0.28000000000000003</v>
      </c>
    </row>
    <row r="335" spans="2:5" x14ac:dyDescent="0.3">
      <c r="B335" s="22" t="s">
        <v>79</v>
      </c>
      <c r="C335" s="39">
        <v>17</v>
      </c>
      <c r="D335" s="20"/>
      <c r="E335" s="20"/>
    </row>
    <row r="336" spans="2:5" x14ac:dyDescent="0.3">
      <c r="B336" s="22" t="s">
        <v>44</v>
      </c>
      <c r="C336" s="39">
        <v>43</v>
      </c>
      <c r="D336" s="20"/>
      <c r="E336" s="20"/>
    </row>
    <row r="337" spans="2:5" x14ac:dyDescent="0.3">
      <c r="B337" s="23" t="s">
        <v>43</v>
      </c>
      <c r="C337" s="40">
        <v>36</v>
      </c>
      <c r="D337" s="20"/>
      <c r="E337" s="20"/>
    </row>
    <row r="338" spans="2:5" x14ac:dyDescent="0.3">
      <c r="B338" s="23" t="s">
        <v>38</v>
      </c>
      <c r="C338" s="40">
        <v>7</v>
      </c>
      <c r="D338" s="20"/>
      <c r="E338" s="20"/>
    </row>
    <row r="339" spans="2:5" x14ac:dyDescent="0.3">
      <c r="B339" s="16" t="s">
        <v>1</v>
      </c>
      <c r="C339" s="38">
        <v>13</v>
      </c>
      <c r="D339" s="25">
        <f>C340/C339</f>
        <v>0.23076923076923078</v>
      </c>
      <c r="E339" s="25">
        <v>0.23</v>
      </c>
    </row>
    <row r="340" spans="2:5" x14ac:dyDescent="0.3">
      <c r="B340" s="22" t="s">
        <v>79</v>
      </c>
      <c r="C340" s="39">
        <v>3</v>
      </c>
      <c r="D340" s="20"/>
      <c r="E340" s="20"/>
    </row>
    <row r="341" spans="2:5" x14ac:dyDescent="0.3">
      <c r="B341" s="22" t="s">
        <v>37</v>
      </c>
      <c r="C341" s="39">
        <v>1</v>
      </c>
      <c r="D341" s="20"/>
      <c r="E341" s="20"/>
    </row>
    <row r="342" spans="2:5" x14ac:dyDescent="0.3">
      <c r="B342" s="23" t="s">
        <v>43</v>
      </c>
      <c r="C342" s="40">
        <v>1</v>
      </c>
      <c r="D342" s="20"/>
      <c r="E342" s="20"/>
    </row>
    <row r="343" spans="2:5" x14ac:dyDescent="0.3">
      <c r="B343" s="22" t="s">
        <v>44</v>
      </c>
      <c r="C343" s="39">
        <v>9</v>
      </c>
      <c r="D343" s="20"/>
      <c r="E343" s="20"/>
    </row>
    <row r="344" spans="2:5" x14ac:dyDescent="0.3">
      <c r="B344" s="23" t="s">
        <v>43</v>
      </c>
      <c r="C344" s="40">
        <v>7</v>
      </c>
      <c r="D344" s="20"/>
      <c r="E344" s="20"/>
    </row>
    <row r="345" spans="2:5" x14ac:dyDescent="0.3">
      <c r="B345" s="23" t="s">
        <v>38</v>
      </c>
      <c r="C345" s="40">
        <v>2</v>
      </c>
      <c r="D345" s="20"/>
      <c r="E345" s="20"/>
    </row>
    <row r="346" spans="2:5" ht="15" thickBot="1" x14ac:dyDescent="0.35">
      <c r="B346" s="15" t="s">
        <v>21</v>
      </c>
      <c r="C346" s="37">
        <v>9</v>
      </c>
      <c r="D346" s="19">
        <v>0.11</v>
      </c>
      <c r="E346" s="19">
        <v>0.11</v>
      </c>
    </row>
    <row r="347" spans="2:5" x14ac:dyDescent="0.3">
      <c r="B347" s="16" t="s">
        <v>22</v>
      </c>
      <c r="C347" s="38">
        <v>9</v>
      </c>
      <c r="D347" s="25">
        <f>C348/C347</f>
        <v>0.1111111111111111</v>
      </c>
      <c r="E347" s="25">
        <v>0.11</v>
      </c>
    </row>
    <row r="348" spans="2:5" x14ac:dyDescent="0.3">
      <c r="B348" s="22" t="s">
        <v>37</v>
      </c>
      <c r="C348" s="39">
        <v>1</v>
      </c>
      <c r="D348" s="20"/>
      <c r="E348" s="20"/>
    </row>
    <row r="349" spans="2:5" x14ac:dyDescent="0.3">
      <c r="B349" s="23" t="s">
        <v>43</v>
      </c>
      <c r="C349" s="40">
        <v>1</v>
      </c>
      <c r="D349" s="20"/>
      <c r="E349" s="20"/>
    </row>
    <row r="350" spans="2:5" x14ac:dyDescent="0.3">
      <c r="B350" s="22" t="s">
        <v>44</v>
      </c>
      <c r="C350" s="39">
        <v>8</v>
      </c>
      <c r="D350" s="20"/>
      <c r="E350" s="20"/>
    </row>
    <row r="351" spans="2:5" x14ac:dyDescent="0.3">
      <c r="B351" s="23" t="s">
        <v>43</v>
      </c>
      <c r="C351" s="40">
        <v>8</v>
      </c>
      <c r="D351" s="20"/>
      <c r="E351" s="20"/>
    </row>
    <row r="352" spans="2:5" ht="15" thickBot="1" x14ac:dyDescent="0.35">
      <c r="B352" s="15" t="s">
        <v>51</v>
      </c>
      <c r="C352" s="37">
        <v>90</v>
      </c>
      <c r="D352" s="19">
        <v>0.78</v>
      </c>
      <c r="E352" s="19">
        <v>0.78</v>
      </c>
    </row>
    <row r="353" spans="2:5" x14ac:dyDescent="0.3">
      <c r="B353" s="16" t="s">
        <v>0</v>
      </c>
      <c r="C353" s="38">
        <v>90</v>
      </c>
      <c r="D353" s="25">
        <f>C354/C353</f>
        <v>0.77777777777777779</v>
      </c>
      <c r="E353" s="25">
        <v>0.78</v>
      </c>
    </row>
    <row r="354" spans="2:5" x14ac:dyDescent="0.3">
      <c r="B354" s="22" t="s">
        <v>79</v>
      </c>
      <c r="C354" s="39">
        <v>70</v>
      </c>
      <c r="D354" s="20"/>
      <c r="E354" s="20"/>
    </row>
    <row r="355" spans="2:5" x14ac:dyDescent="0.3">
      <c r="B355" s="22" t="s">
        <v>44</v>
      </c>
      <c r="C355" s="39">
        <v>20</v>
      </c>
      <c r="D355" s="20"/>
      <c r="E355" s="20"/>
    </row>
    <row r="356" spans="2:5" ht="15" thickBot="1" x14ac:dyDescent="0.35">
      <c r="B356" s="24" t="s">
        <v>43</v>
      </c>
      <c r="C356" s="43">
        <v>20</v>
      </c>
      <c r="D356" s="26"/>
      <c r="E356" s="26"/>
    </row>
    <row r="357" spans="2:5" ht="15" thickBot="1" x14ac:dyDescent="0.35">
      <c r="B357" s="8" t="s">
        <v>106</v>
      </c>
      <c r="C357" s="33">
        <f>C8+C13+C23+C30+C39+C72+C117+C142+C201+C206+C221+C227+C234+C249+C256+C264+C279+C286+C305+C318+C333+C346+C352+C216+C48+C122</f>
        <v>3576</v>
      </c>
      <c r="D357" s="51">
        <f>C358/C357</f>
        <v>0.70805369127516782</v>
      </c>
      <c r="E357" s="51">
        <f>C358/(C357-C19-C27-C36-C46-C55-C76-C77-C85-C86-C93-C98-C99-C112-C113-C126-C138--C140-C148-C149-C157-C158-C171-C184-C190-C193-C194-C212-C225-C231-C260-C261)</f>
        <v>0.76611195158850232</v>
      </c>
    </row>
    <row r="358" spans="2:5" ht="15" thickBot="1" x14ac:dyDescent="0.35">
      <c r="B358" s="9" t="s">
        <v>107</v>
      </c>
      <c r="C358" s="34">
        <v>2532</v>
      </c>
      <c r="D358" s="53"/>
      <c r="E358" s="53"/>
    </row>
    <row r="359" spans="2:5" x14ac:dyDescent="0.3">
      <c r="B359" s="57" t="s">
        <v>95</v>
      </c>
      <c r="C359" s="57"/>
      <c r="D359" s="57"/>
      <c r="E359" s="57"/>
    </row>
  </sheetData>
  <mergeCells count="7">
    <mergeCell ref="B359:E359"/>
    <mergeCell ref="B6:B7"/>
    <mergeCell ref="C6:C7"/>
    <mergeCell ref="D6:D7"/>
    <mergeCell ref="E6:E7"/>
    <mergeCell ref="D357:D358"/>
    <mergeCell ref="E357:E3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137"/>
  <sheetViews>
    <sheetView workbookViewId="0">
      <selection activeCell="G26" sqref="G26"/>
    </sheetView>
  </sheetViews>
  <sheetFormatPr baseColWidth="10" defaultRowHeight="14.4" x14ac:dyDescent="0.3"/>
  <cols>
    <col min="2" max="2" width="34.33203125" bestFit="1" customWidth="1"/>
    <col min="3" max="3" width="19.21875" style="41" bestFit="1" customWidth="1"/>
    <col min="4" max="4" width="16.6640625" style="21" customWidth="1"/>
    <col min="5" max="5" width="19.21875" style="21" customWidth="1"/>
  </cols>
  <sheetData>
    <row r="1" spans="1:5" s="4" customFormat="1" ht="15.6" x14ac:dyDescent="0.3">
      <c r="A1" s="5" t="s">
        <v>83</v>
      </c>
      <c r="C1" s="42"/>
      <c r="D1" s="6"/>
      <c r="E1" s="6"/>
    </row>
    <row r="2" spans="1:5" s="4" customFormat="1" ht="15.6" x14ac:dyDescent="0.3">
      <c r="A2" s="5" t="s">
        <v>90</v>
      </c>
      <c r="C2" s="42"/>
      <c r="D2" s="6"/>
      <c r="E2" s="6"/>
    </row>
    <row r="3" spans="1:5" s="4" customFormat="1" ht="15.6" x14ac:dyDescent="0.3">
      <c r="A3" s="5" t="s">
        <v>92</v>
      </c>
      <c r="C3" s="42"/>
      <c r="D3" s="6"/>
      <c r="E3" s="6"/>
    </row>
    <row r="4" spans="1:5" s="4" customFormat="1" ht="15.6" x14ac:dyDescent="0.3">
      <c r="A4" s="5"/>
      <c r="C4" s="42"/>
      <c r="D4" s="6"/>
      <c r="E4" s="6"/>
    </row>
    <row r="5" spans="1:5" s="4" customFormat="1" ht="16.2" thickBot="1" x14ac:dyDescent="0.35">
      <c r="A5" s="5"/>
      <c r="C5" s="42"/>
      <c r="D5" s="6"/>
      <c r="E5" s="6"/>
    </row>
    <row r="6" spans="1:5" x14ac:dyDescent="0.3">
      <c r="B6" s="58" t="s">
        <v>91</v>
      </c>
      <c r="C6" s="60" t="s">
        <v>86</v>
      </c>
      <c r="D6" s="62" t="s">
        <v>87</v>
      </c>
      <c r="E6" s="62" t="s">
        <v>88</v>
      </c>
    </row>
    <row r="7" spans="1:5" ht="15" thickBot="1" x14ac:dyDescent="0.35">
      <c r="B7" s="59"/>
      <c r="C7" s="61"/>
      <c r="D7" s="63"/>
      <c r="E7" s="63"/>
    </row>
    <row r="8" spans="1:5" ht="15" thickBot="1" x14ac:dyDescent="0.35">
      <c r="B8" s="7" t="s">
        <v>72</v>
      </c>
      <c r="C8" s="37">
        <v>1397</v>
      </c>
      <c r="D8" s="28">
        <f>(C10+C21+C33+C43+C56+C66+C72+C84+C92+C102+C112+C125+C139+C151)/C8</f>
        <v>0.24982104509663564</v>
      </c>
      <c r="E8" s="19">
        <f>(C10+C21+C33+C43+C56+C66+C72+C84+C92+C102+C112+C125+C139+C151)/(C8-C12-C15-C16-C23-C28-C29-C35-C39-C45-C50-C51-C61-C68-C74-C75-C79-C88-C96-C97-C104-C107-C108-C114-C119-C120-C127-C128-C133-C134-C141-C146-C147-C153-C157-C158-C169)</f>
        <v>0.33017975402081362</v>
      </c>
    </row>
    <row r="9" spans="1:5" x14ac:dyDescent="0.3">
      <c r="B9" s="27" t="s">
        <v>16</v>
      </c>
      <c r="C9" s="44">
        <v>53</v>
      </c>
      <c r="D9" s="29">
        <f>C10/C9</f>
        <v>0.41509433962264153</v>
      </c>
      <c r="E9" s="29">
        <f>C10/(C9-C12-C15-C16)</f>
        <v>0.57894736842105265</v>
      </c>
    </row>
    <row r="10" spans="1:5" x14ac:dyDescent="0.3">
      <c r="B10" s="22" t="s">
        <v>79</v>
      </c>
      <c r="C10" s="39">
        <v>22</v>
      </c>
      <c r="D10" s="20"/>
      <c r="E10" s="20"/>
    </row>
    <row r="11" spans="1:5" x14ac:dyDescent="0.3">
      <c r="B11" s="22" t="s">
        <v>37</v>
      </c>
      <c r="C11" s="39">
        <v>5</v>
      </c>
      <c r="D11" s="20"/>
      <c r="E11" s="20"/>
    </row>
    <row r="12" spans="1:5" x14ac:dyDescent="0.3">
      <c r="B12" s="23" t="s">
        <v>40</v>
      </c>
      <c r="C12" s="40">
        <v>3</v>
      </c>
      <c r="D12" s="20"/>
      <c r="E12" s="20"/>
    </row>
    <row r="13" spans="1:5" x14ac:dyDescent="0.3">
      <c r="B13" s="23" t="s">
        <v>43</v>
      </c>
      <c r="C13" s="40">
        <v>2</v>
      </c>
      <c r="D13" s="20"/>
      <c r="E13" s="20"/>
    </row>
    <row r="14" spans="1:5" x14ac:dyDescent="0.3">
      <c r="B14" s="22" t="s">
        <v>44</v>
      </c>
      <c r="C14" s="39">
        <v>26</v>
      </c>
      <c r="D14" s="20"/>
      <c r="E14" s="20"/>
    </row>
    <row r="15" spans="1:5" x14ac:dyDescent="0.3">
      <c r="B15" s="23" t="s">
        <v>39</v>
      </c>
      <c r="C15" s="40">
        <v>1</v>
      </c>
      <c r="D15" s="20"/>
      <c r="E15" s="20"/>
    </row>
    <row r="16" spans="1:5" x14ac:dyDescent="0.3">
      <c r="B16" s="23" t="s">
        <v>40</v>
      </c>
      <c r="C16" s="40">
        <v>11</v>
      </c>
      <c r="D16" s="20"/>
      <c r="E16" s="20"/>
    </row>
    <row r="17" spans="2:5" x14ac:dyDescent="0.3">
      <c r="B17" s="23" t="s">
        <v>43</v>
      </c>
      <c r="C17" s="40">
        <v>4</v>
      </c>
      <c r="D17" s="20"/>
      <c r="E17" s="20"/>
    </row>
    <row r="18" spans="2:5" x14ac:dyDescent="0.3">
      <c r="B18" s="23" t="s">
        <v>38</v>
      </c>
      <c r="C18" s="40">
        <v>2</v>
      </c>
      <c r="D18" s="20"/>
      <c r="E18" s="20"/>
    </row>
    <row r="19" spans="2:5" x14ac:dyDescent="0.3">
      <c r="B19" s="23" t="s">
        <v>41</v>
      </c>
      <c r="C19" s="40">
        <v>8</v>
      </c>
      <c r="D19" s="20"/>
      <c r="E19" s="20"/>
    </row>
    <row r="20" spans="2:5" x14ac:dyDescent="0.3">
      <c r="B20" s="16" t="s">
        <v>10</v>
      </c>
      <c r="C20" s="38">
        <v>52</v>
      </c>
      <c r="D20" s="25">
        <f>C21/C20</f>
        <v>0.34615384615384615</v>
      </c>
      <c r="E20" s="25">
        <f>C21/(C20-C23-C28-C29)</f>
        <v>0.48648648648648651</v>
      </c>
    </row>
    <row r="21" spans="2:5" x14ac:dyDescent="0.3">
      <c r="B21" s="22" t="s">
        <v>79</v>
      </c>
      <c r="C21" s="39">
        <v>18</v>
      </c>
      <c r="D21" s="20"/>
      <c r="E21" s="20"/>
    </row>
    <row r="22" spans="2:5" x14ac:dyDescent="0.3">
      <c r="B22" s="22" t="s">
        <v>37</v>
      </c>
      <c r="C22" s="39">
        <v>5</v>
      </c>
      <c r="D22" s="20"/>
      <c r="E22" s="20"/>
    </row>
    <row r="23" spans="2:5" x14ac:dyDescent="0.3">
      <c r="B23" s="23" t="s">
        <v>40</v>
      </c>
      <c r="C23" s="40">
        <v>1</v>
      </c>
      <c r="D23" s="20"/>
      <c r="E23" s="20"/>
    </row>
    <row r="24" spans="2:5" x14ac:dyDescent="0.3">
      <c r="B24" s="23" t="s">
        <v>43</v>
      </c>
      <c r="C24" s="40">
        <v>2</v>
      </c>
      <c r="D24" s="20"/>
      <c r="E24" s="20"/>
    </row>
    <row r="25" spans="2:5" x14ac:dyDescent="0.3">
      <c r="B25" s="23" t="s">
        <v>38</v>
      </c>
      <c r="C25" s="40">
        <v>1</v>
      </c>
      <c r="D25" s="20"/>
      <c r="E25" s="20"/>
    </row>
    <row r="26" spans="2:5" x14ac:dyDescent="0.3">
      <c r="B26" s="23" t="s">
        <v>41</v>
      </c>
      <c r="C26" s="40">
        <v>1</v>
      </c>
      <c r="D26" s="20"/>
      <c r="E26" s="20"/>
    </row>
    <row r="27" spans="2:5" x14ac:dyDescent="0.3">
      <c r="B27" s="22" t="s">
        <v>44</v>
      </c>
      <c r="C27" s="39">
        <v>29</v>
      </c>
      <c r="D27" s="20"/>
      <c r="E27" s="20"/>
    </row>
    <row r="28" spans="2:5" x14ac:dyDescent="0.3">
      <c r="B28" s="23" t="s">
        <v>39</v>
      </c>
      <c r="C28" s="40">
        <v>1</v>
      </c>
      <c r="D28" s="20"/>
      <c r="E28" s="20"/>
    </row>
    <row r="29" spans="2:5" x14ac:dyDescent="0.3">
      <c r="B29" s="23" t="s">
        <v>40</v>
      </c>
      <c r="C29" s="40">
        <v>13</v>
      </c>
      <c r="D29" s="20"/>
      <c r="E29" s="20"/>
    </row>
    <row r="30" spans="2:5" x14ac:dyDescent="0.3">
      <c r="B30" s="23" t="s">
        <v>43</v>
      </c>
      <c r="C30" s="40">
        <v>9</v>
      </c>
      <c r="D30" s="20"/>
      <c r="E30" s="20"/>
    </row>
    <row r="31" spans="2:5" x14ac:dyDescent="0.3">
      <c r="B31" s="23" t="s">
        <v>41</v>
      </c>
      <c r="C31" s="40">
        <v>6</v>
      </c>
      <c r="D31" s="20"/>
      <c r="E31" s="20"/>
    </row>
    <row r="32" spans="2:5" x14ac:dyDescent="0.3">
      <c r="B32" s="16" t="s">
        <v>58</v>
      </c>
      <c r="C32" s="38">
        <v>74</v>
      </c>
      <c r="D32" s="25">
        <f>C33/C32</f>
        <v>5.4054054054054057E-2</v>
      </c>
      <c r="E32" s="25">
        <f>C33/(C32-C35-C39)</f>
        <v>0.12903225806451613</v>
      </c>
    </row>
    <row r="33" spans="2:5" x14ac:dyDescent="0.3">
      <c r="B33" s="22" t="s">
        <v>79</v>
      </c>
      <c r="C33" s="39">
        <v>4</v>
      </c>
      <c r="D33" s="20"/>
      <c r="E33" s="20"/>
    </row>
    <row r="34" spans="2:5" x14ac:dyDescent="0.3">
      <c r="B34" s="22" t="s">
        <v>37</v>
      </c>
      <c r="C34" s="39">
        <v>56</v>
      </c>
      <c r="D34" s="20"/>
      <c r="E34" s="20"/>
    </row>
    <row r="35" spans="2:5" x14ac:dyDescent="0.3">
      <c r="B35" s="23" t="s">
        <v>40</v>
      </c>
      <c r="C35" s="40">
        <v>38</v>
      </c>
      <c r="D35" s="20"/>
      <c r="E35" s="20"/>
    </row>
    <row r="36" spans="2:5" x14ac:dyDescent="0.3">
      <c r="B36" s="23" t="s">
        <v>43</v>
      </c>
      <c r="C36" s="40">
        <v>13</v>
      </c>
      <c r="D36" s="20"/>
      <c r="E36" s="20"/>
    </row>
    <row r="37" spans="2:5" x14ac:dyDescent="0.3">
      <c r="B37" s="23" t="s">
        <v>41</v>
      </c>
      <c r="C37" s="40">
        <v>5</v>
      </c>
      <c r="D37" s="20"/>
      <c r="E37" s="20"/>
    </row>
    <row r="38" spans="2:5" x14ac:dyDescent="0.3">
      <c r="B38" s="22" t="s">
        <v>44</v>
      </c>
      <c r="C38" s="39">
        <v>14</v>
      </c>
      <c r="D38" s="20"/>
      <c r="E38" s="20"/>
    </row>
    <row r="39" spans="2:5" x14ac:dyDescent="0.3">
      <c r="B39" s="23" t="s">
        <v>40</v>
      </c>
      <c r="C39" s="40">
        <v>5</v>
      </c>
      <c r="D39" s="20"/>
      <c r="E39" s="20"/>
    </row>
    <row r="40" spans="2:5" x14ac:dyDescent="0.3">
      <c r="B40" s="23" t="s">
        <v>43</v>
      </c>
      <c r="C40" s="40">
        <v>3</v>
      </c>
      <c r="D40" s="20"/>
      <c r="E40" s="20"/>
    </row>
    <row r="41" spans="2:5" x14ac:dyDescent="0.3">
      <c r="B41" s="23" t="s">
        <v>41</v>
      </c>
      <c r="C41" s="40">
        <v>6</v>
      </c>
      <c r="D41" s="20"/>
      <c r="E41" s="20"/>
    </row>
    <row r="42" spans="2:5" x14ac:dyDescent="0.3">
      <c r="B42" s="16" t="s">
        <v>6</v>
      </c>
      <c r="C42" s="38">
        <v>74</v>
      </c>
      <c r="D42" s="25">
        <f>C43/C42</f>
        <v>5.4054054054054057E-2</v>
      </c>
      <c r="E42" s="25">
        <f>C43/(C42-C45-C50-C51)</f>
        <v>6.3492063492063489E-2</v>
      </c>
    </row>
    <row r="43" spans="2:5" x14ac:dyDescent="0.3">
      <c r="B43" s="22" t="s">
        <v>79</v>
      </c>
      <c r="C43" s="39">
        <v>4</v>
      </c>
      <c r="D43" s="20"/>
      <c r="E43" s="20"/>
    </row>
    <row r="44" spans="2:5" x14ac:dyDescent="0.3">
      <c r="B44" s="22" t="s">
        <v>37</v>
      </c>
      <c r="C44" s="39">
        <v>30</v>
      </c>
      <c r="D44" s="20"/>
      <c r="E44" s="20"/>
    </row>
    <row r="45" spans="2:5" x14ac:dyDescent="0.3">
      <c r="B45" s="23" t="s">
        <v>40</v>
      </c>
      <c r="C45" s="40">
        <v>3</v>
      </c>
      <c r="D45" s="20"/>
      <c r="E45" s="20"/>
    </row>
    <row r="46" spans="2:5" x14ac:dyDescent="0.3">
      <c r="B46" s="23" t="s">
        <v>43</v>
      </c>
      <c r="C46" s="40">
        <v>20</v>
      </c>
      <c r="D46" s="20"/>
      <c r="E46" s="20"/>
    </row>
    <row r="47" spans="2:5" x14ac:dyDescent="0.3">
      <c r="B47" s="23" t="s">
        <v>38</v>
      </c>
      <c r="C47" s="40">
        <v>4</v>
      </c>
      <c r="D47" s="20"/>
      <c r="E47" s="20"/>
    </row>
    <row r="48" spans="2:5" x14ac:dyDescent="0.3">
      <c r="B48" s="23" t="s">
        <v>41</v>
      </c>
      <c r="C48" s="40">
        <v>3</v>
      </c>
      <c r="D48" s="20"/>
      <c r="E48" s="20"/>
    </row>
    <row r="49" spans="2:5" x14ac:dyDescent="0.3">
      <c r="B49" s="22" t="s">
        <v>44</v>
      </c>
      <c r="C49" s="39">
        <v>40</v>
      </c>
      <c r="D49" s="20"/>
      <c r="E49" s="20"/>
    </row>
    <row r="50" spans="2:5" x14ac:dyDescent="0.3">
      <c r="B50" s="23" t="s">
        <v>39</v>
      </c>
      <c r="C50" s="40">
        <v>1</v>
      </c>
      <c r="D50" s="20"/>
      <c r="E50" s="20"/>
    </row>
    <row r="51" spans="2:5" x14ac:dyDescent="0.3">
      <c r="B51" s="23" t="s">
        <v>40</v>
      </c>
      <c r="C51" s="40">
        <v>7</v>
      </c>
      <c r="D51" s="20"/>
      <c r="E51" s="20"/>
    </row>
    <row r="52" spans="2:5" x14ac:dyDescent="0.3">
      <c r="B52" s="23" t="s">
        <v>43</v>
      </c>
      <c r="C52" s="40">
        <v>25</v>
      </c>
      <c r="D52" s="20"/>
      <c r="E52" s="20"/>
    </row>
    <row r="53" spans="2:5" x14ac:dyDescent="0.3">
      <c r="B53" s="23" t="s">
        <v>38</v>
      </c>
      <c r="C53" s="40">
        <v>3</v>
      </c>
      <c r="D53" s="20"/>
      <c r="E53" s="20"/>
    </row>
    <row r="54" spans="2:5" x14ac:dyDescent="0.3">
      <c r="B54" s="23" t="s">
        <v>41</v>
      </c>
      <c r="C54" s="40">
        <v>4</v>
      </c>
      <c r="D54" s="20"/>
      <c r="E54" s="20"/>
    </row>
    <row r="55" spans="2:5" x14ac:dyDescent="0.3">
      <c r="B55" s="16" t="s">
        <v>8</v>
      </c>
      <c r="C55" s="38">
        <v>43</v>
      </c>
      <c r="D55" s="25">
        <f>C56/C55</f>
        <v>0.41860465116279072</v>
      </c>
      <c r="E55" s="25">
        <f>C56/(C55-C61)</f>
        <v>0.47368421052631576</v>
      </c>
    </row>
    <row r="56" spans="2:5" x14ac:dyDescent="0.3">
      <c r="B56" s="22" t="s">
        <v>79</v>
      </c>
      <c r="C56" s="39">
        <v>18</v>
      </c>
      <c r="D56" s="20"/>
      <c r="E56" s="20"/>
    </row>
    <row r="57" spans="2:5" x14ac:dyDescent="0.3">
      <c r="B57" s="22" t="s">
        <v>37</v>
      </c>
      <c r="C57" s="39">
        <v>4</v>
      </c>
      <c r="D57" s="20"/>
      <c r="E57" s="20"/>
    </row>
    <row r="58" spans="2:5" x14ac:dyDescent="0.3">
      <c r="B58" s="23" t="s">
        <v>43</v>
      </c>
      <c r="C58" s="40">
        <v>3</v>
      </c>
      <c r="D58" s="20"/>
      <c r="E58" s="20"/>
    </row>
    <row r="59" spans="2:5" x14ac:dyDescent="0.3">
      <c r="B59" s="23" t="s">
        <v>41</v>
      </c>
      <c r="C59" s="40">
        <v>1</v>
      </c>
      <c r="D59" s="20"/>
      <c r="E59" s="20"/>
    </row>
    <row r="60" spans="2:5" x14ac:dyDescent="0.3">
      <c r="B60" s="22" t="s">
        <v>44</v>
      </c>
      <c r="C60" s="39">
        <v>21</v>
      </c>
      <c r="D60" s="20"/>
      <c r="E60" s="20"/>
    </row>
    <row r="61" spans="2:5" x14ac:dyDescent="0.3">
      <c r="B61" s="23" t="s">
        <v>40</v>
      </c>
      <c r="C61" s="40">
        <v>5</v>
      </c>
      <c r="D61" s="20"/>
      <c r="E61" s="20"/>
    </row>
    <row r="62" spans="2:5" x14ac:dyDescent="0.3">
      <c r="B62" s="23" t="s">
        <v>43</v>
      </c>
      <c r="C62" s="40">
        <v>9</v>
      </c>
      <c r="D62" s="20"/>
      <c r="E62" s="20"/>
    </row>
    <row r="63" spans="2:5" x14ac:dyDescent="0.3">
      <c r="B63" s="23" t="s">
        <v>38</v>
      </c>
      <c r="C63" s="40">
        <v>3</v>
      </c>
      <c r="D63" s="20"/>
      <c r="E63" s="20"/>
    </row>
    <row r="64" spans="2:5" x14ac:dyDescent="0.3">
      <c r="B64" s="23" t="s">
        <v>41</v>
      </c>
      <c r="C64" s="40">
        <v>4</v>
      </c>
      <c r="D64" s="20"/>
      <c r="E64" s="20"/>
    </row>
    <row r="65" spans="2:5" x14ac:dyDescent="0.3">
      <c r="B65" s="16" t="s">
        <v>1</v>
      </c>
      <c r="C65" s="38">
        <v>19</v>
      </c>
      <c r="D65" s="25">
        <f>C66/C65</f>
        <v>0.21052631578947367</v>
      </c>
      <c r="E65" s="25">
        <f>C66/(C65-C68)</f>
        <v>0.30769230769230771</v>
      </c>
    </row>
    <row r="66" spans="2:5" x14ac:dyDescent="0.3">
      <c r="B66" s="22" t="s">
        <v>79</v>
      </c>
      <c r="C66" s="39">
        <v>4</v>
      </c>
      <c r="D66" s="20"/>
      <c r="E66" s="20"/>
    </row>
    <row r="67" spans="2:5" x14ac:dyDescent="0.3">
      <c r="B67" s="22" t="s">
        <v>44</v>
      </c>
      <c r="C67" s="39">
        <v>15</v>
      </c>
      <c r="D67" s="20"/>
      <c r="E67" s="20"/>
    </row>
    <row r="68" spans="2:5" x14ac:dyDescent="0.3">
      <c r="B68" s="23" t="s">
        <v>40</v>
      </c>
      <c r="C68" s="40">
        <v>6</v>
      </c>
      <c r="D68" s="20"/>
      <c r="E68" s="20"/>
    </row>
    <row r="69" spans="2:5" x14ac:dyDescent="0.3">
      <c r="B69" s="23" t="s">
        <v>43</v>
      </c>
      <c r="C69" s="40">
        <v>6</v>
      </c>
      <c r="D69" s="20"/>
      <c r="E69" s="20"/>
    </row>
    <row r="70" spans="2:5" x14ac:dyDescent="0.3">
      <c r="B70" s="23" t="s">
        <v>41</v>
      </c>
      <c r="C70" s="40">
        <v>3</v>
      </c>
      <c r="D70" s="20"/>
      <c r="E70" s="20"/>
    </row>
    <row r="71" spans="2:5" x14ac:dyDescent="0.3">
      <c r="B71" s="16" t="s">
        <v>12</v>
      </c>
      <c r="C71" s="38">
        <v>47</v>
      </c>
      <c r="D71" s="25">
        <f>C72/C71</f>
        <v>0.19148936170212766</v>
      </c>
      <c r="E71" s="25">
        <f>C72/(C71-C74-C75-C79)</f>
        <v>0.22500000000000001</v>
      </c>
    </row>
    <row r="72" spans="2:5" x14ac:dyDescent="0.3">
      <c r="B72" s="22" t="s">
        <v>79</v>
      </c>
      <c r="C72" s="39">
        <v>9</v>
      </c>
      <c r="D72" s="20"/>
      <c r="E72" s="20"/>
    </row>
    <row r="73" spans="2:5" x14ac:dyDescent="0.3">
      <c r="B73" s="22" t="s">
        <v>37</v>
      </c>
      <c r="C73" s="39">
        <v>12</v>
      </c>
      <c r="D73" s="20"/>
      <c r="E73" s="20"/>
    </row>
    <row r="74" spans="2:5" x14ac:dyDescent="0.3">
      <c r="B74" s="23" t="s">
        <v>39</v>
      </c>
      <c r="C74" s="40">
        <v>1</v>
      </c>
      <c r="D74" s="20"/>
      <c r="E74" s="20"/>
    </row>
    <row r="75" spans="2:5" x14ac:dyDescent="0.3">
      <c r="B75" s="23" t="s">
        <v>40</v>
      </c>
      <c r="C75" s="40">
        <v>3</v>
      </c>
      <c r="D75" s="20"/>
      <c r="E75" s="20"/>
    </row>
    <row r="76" spans="2:5" x14ac:dyDescent="0.3">
      <c r="B76" s="23" t="s">
        <v>43</v>
      </c>
      <c r="C76" s="40">
        <v>5</v>
      </c>
      <c r="D76" s="20"/>
      <c r="E76" s="20"/>
    </row>
    <row r="77" spans="2:5" x14ac:dyDescent="0.3">
      <c r="B77" s="23" t="s">
        <v>38</v>
      </c>
      <c r="C77" s="40">
        <v>3</v>
      </c>
      <c r="D77" s="20"/>
      <c r="E77" s="20"/>
    </row>
    <row r="78" spans="2:5" x14ac:dyDescent="0.3">
      <c r="B78" s="22" t="s">
        <v>44</v>
      </c>
      <c r="C78" s="39">
        <v>26</v>
      </c>
      <c r="D78" s="20"/>
      <c r="E78" s="20"/>
    </row>
    <row r="79" spans="2:5" x14ac:dyDescent="0.3">
      <c r="B79" s="23" t="s">
        <v>40</v>
      </c>
      <c r="C79" s="40">
        <v>3</v>
      </c>
      <c r="D79" s="20"/>
      <c r="E79" s="20"/>
    </row>
    <row r="80" spans="2:5" x14ac:dyDescent="0.3">
      <c r="B80" s="23" t="s">
        <v>43</v>
      </c>
      <c r="C80" s="40">
        <v>16</v>
      </c>
      <c r="D80" s="20"/>
      <c r="E80" s="20"/>
    </row>
    <row r="81" spans="2:5" x14ac:dyDescent="0.3">
      <c r="B81" s="23" t="s">
        <v>38</v>
      </c>
      <c r="C81" s="40">
        <v>2</v>
      </c>
      <c r="D81" s="20"/>
      <c r="E81" s="20"/>
    </row>
    <row r="82" spans="2:5" x14ac:dyDescent="0.3">
      <c r="B82" s="23" t="s">
        <v>41</v>
      </c>
      <c r="C82" s="40">
        <v>5</v>
      </c>
      <c r="D82" s="20"/>
      <c r="E82" s="20"/>
    </row>
    <row r="83" spans="2:5" x14ac:dyDescent="0.3">
      <c r="B83" s="16" t="s">
        <v>57</v>
      </c>
      <c r="C83" s="38">
        <v>38</v>
      </c>
      <c r="D83" s="25">
        <f>C84/C83</f>
        <v>0.26315789473684209</v>
      </c>
      <c r="E83" s="25">
        <f>C84/(C83-C88)</f>
        <v>0.30303030303030304</v>
      </c>
    </row>
    <row r="84" spans="2:5" x14ac:dyDescent="0.3">
      <c r="B84" s="22" t="s">
        <v>79</v>
      </c>
      <c r="C84" s="39">
        <v>10</v>
      </c>
      <c r="D84" s="20"/>
      <c r="E84" s="20"/>
    </row>
    <row r="85" spans="2:5" x14ac:dyDescent="0.3">
      <c r="B85" s="22" t="s">
        <v>37</v>
      </c>
      <c r="C85" s="39">
        <v>1</v>
      </c>
      <c r="D85" s="20"/>
      <c r="E85" s="20"/>
    </row>
    <row r="86" spans="2:5" x14ac:dyDescent="0.3">
      <c r="B86" s="23" t="s">
        <v>43</v>
      </c>
      <c r="C86" s="40">
        <v>1</v>
      </c>
      <c r="D86" s="20"/>
      <c r="E86" s="20"/>
    </row>
    <row r="87" spans="2:5" x14ac:dyDescent="0.3">
      <c r="B87" s="22" t="s">
        <v>44</v>
      </c>
      <c r="C87" s="39">
        <v>27</v>
      </c>
      <c r="D87" s="20"/>
      <c r="E87" s="20"/>
    </row>
    <row r="88" spans="2:5" x14ac:dyDescent="0.3">
      <c r="B88" s="23" t="s">
        <v>40</v>
      </c>
      <c r="C88" s="40">
        <v>5</v>
      </c>
      <c r="D88" s="20"/>
      <c r="E88" s="20"/>
    </row>
    <row r="89" spans="2:5" x14ac:dyDescent="0.3">
      <c r="B89" s="23" t="s">
        <v>43</v>
      </c>
      <c r="C89" s="40">
        <v>13</v>
      </c>
      <c r="D89" s="20"/>
      <c r="E89" s="20"/>
    </row>
    <row r="90" spans="2:5" x14ac:dyDescent="0.3">
      <c r="B90" s="23" t="s">
        <v>41</v>
      </c>
      <c r="C90" s="40">
        <v>9</v>
      </c>
      <c r="D90" s="20"/>
      <c r="E90" s="20"/>
    </row>
    <row r="91" spans="2:5" x14ac:dyDescent="0.3">
      <c r="B91" s="16" t="s">
        <v>4</v>
      </c>
      <c r="C91" s="38">
        <v>55</v>
      </c>
      <c r="D91" s="25">
        <f>C92/C91</f>
        <v>5.4545454545454543E-2</v>
      </c>
      <c r="E91" s="25">
        <f>C92/(C91-C96-C97)</f>
        <v>8.1081081081081086E-2</v>
      </c>
    </row>
    <row r="92" spans="2:5" x14ac:dyDescent="0.3">
      <c r="B92" s="22" t="s">
        <v>79</v>
      </c>
      <c r="C92" s="39">
        <v>3</v>
      </c>
      <c r="D92" s="20"/>
      <c r="E92" s="20"/>
    </row>
    <row r="93" spans="2:5" x14ac:dyDescent="0.3">
      <c r="B93" s="22" t="s">
        <v>37</v>
      </c>
      <c r="C93" s="39">
        <v>1</v>
      </c>
      <c r="D93" s="20"/>
      <c r="E93" s="20"/>
    </row>
    <row r="94" spans="2:5" x14ac:dyDescent="0.3">
      <c r="B94" s="23" t="s">
        <v>41</v>
      </c>
      <c r="C94" s="40">
        <v>1</v>
      </c>
      <c r="D94" s="20"/>
      <c r="E94" s="20"/>
    </row>
    <row r="95" spans="2:5" x14ac:dyDescent="0.3">
      <c r="B95" s="22" t="s">
        <v>44</v>
      </c>
      <c r="C95" s="39">
        <v>51</v>
      </c>
      <c r="D95" s="20"/>
      <c r="E95" s="20"/>
    </row>
    <row r="96" spans="2:5" x14ac:dyDescent="0.3">
      <c r="B96" s="23" t="s">
        <v>39</v>
      </c>
      <c r="C96" s="40">
        <v>5</v>
      </c>
      <c r="D96" s="20"/>
      <c r="E96" s="20"/>
    </row>
    <row r="97" spans="2:5" x14ac:dyDescent="0.3">
      <c r="B97" s="23" t="s">
        <v>40</v>
      </c>
      <c r="C97" s="40">
        <v>13</v>
      </c>
      <c r="D97" s="20"/>
      <c r="E97" s="20"/>
    </row>
    <row r="98" spans="2:5" x14ac:dyDescent="0.3">
      <c r="B98" s="23" t="s">
        <v>43</v>
      </c>
      <c r="C98" s="40">
        <v>16</v>
      </c>
      <c r="D98" s="20"/>
      <c r="E98" s="20"/>
    </row>
    <row r="99" spans="2:5" x14ac:dyDescent="0.3">
      <c r="B99" s="23" t="s">
        <v>38</v>
      </c>
      <c r="C99" s="40">
        <v>6</v>
      </c>
      <c r="D99" s="20"/>
      <c r="E99" s="20"/>
    </row>
    <row r="100" spans="2:5" x14ac:dyDescent="0.3">
      <c r="B100" s="23" t="s">
        <v>41</v>
      </c>
      <c r="C100" s="40">
        <v>11</v>
      </c>
      <c r="D100" s="20"/>
      <c r="E100" s="20"/>
    </row>
    <row r="101" spans="2:5" x14ac:dyDescent="0.3">
      <c r="B101" s="16" t="s">
        <v>56</v>
      </c>
      <c r="C101" s="38">
        <v>37</v>
      </c>
      <c r="D101" s="25">
        <f>C102/C101</f>
        <v>0.35135135135135137</v>
      </c>
      <c r="E101" s="25">
        <f>C102/(C101-C104-C107-C108)</f>
        <v>0.40625</v>
      </c>
    </row>
    <row r="102" spans="2:5" x14ac:dyDescent="0.3">
      <c r="B102" s="22" t="s">
        <v>79</v>
      </c>
      <c r="C102" s="39">
        <v>13</v>
      </c>
      <c r="D102" s="20"/>
      <c r="E102" s="20"/>
    </row>
    <row r="103" spans="2:5" x14ac:dyDescent="0.3">
      <c r="B103" s="22" t="s">
        <v>37</v>
      </c>
      <c r="C103" s="39">
        <v>2</v>
      </c>
      <c r="D103" s="20"/>
      <c r="E103" s="20"/>
    </row>
    <row r="104" spans="2:5" x14ac:dyDescent="0.3">
      <c r="B104" s="23" t="s">
        <v>40</v>
      </c>
      <c r="C104" s="40">
        <v>1</v>
      </c>
      <c r="D104" s="20"/>
      <c r="E104" s="20"/>
    </row>
    <row r="105" spans="2:5" x14ac:dyDescent="0.3">
      <c r="B105" s="23" t="s">
        <v>43</v>
      </c>
      <c r="C105" s="40">
        <v>1</v>
      </c>
      <c r="D105" s="20"/>
      <c r="E105" s="20"/>
    </row>
    <row r="106" spans="2:5" x14ac:dyDescent="0.3">
      <c r="B106" s="22" t="s">
        <v>44</v>
      </c>
      <c r="C106" s="39">
        <v>22</v>
      </c>
      <c r="D106" s="20"/>
      <c r="E106" s="20"/>
    </row>
    <row r="107" spans="2:5" x14ac:dyDescent="0.3">
      <c r="B107" s="23" t="s">
        <v>39</v>
      </c>
      <c r="C107" s="40">
        <v>2</v>
      </c>
      <c r="D107" s="20"/>
      <c r="E107" s="20"/>
    </row>
    <row r="108" spans="2:5" x14ac:dyDescent="0.3">
      <c r="B108" s="23" t="s">
        <v>40</v>
      </c>
      <c r="C108" s="40">
        <v>2</v>
      </c>
      <c r="D108" s="20"/>
      <c r="E108" s="20"/>
    </row>
    <row r="109" spans="2:5" x14ac:dyDescent="0.3">
      <c r="B109" s="23" t="s">
        <v>43</v>
      </c>
      <c r="C109" s="40">
        <v>15</v>
      </c>
      <c r="D109" s="20"/>
      <c r="E109" s="20"/>
    </row>
    <row r="110" spans="2:5" x14ac:dyDescent="0.3">
      <c r="B110" s="23" t="s">
        <v>41</v>
      </c>
      <c r="C110" s="40">
        <v>3</v>
      </c>
      <c r="D110" s="20"/>
      <c r="E110" s="20"/>
    </row>
    <row r="111" spans="2:5" x14ac:dyDescent="0.3">
      <c r="B111" s="16" t="s">
        <v>9</v>
      </c>
      <c r="C111" s="38">
        <v>588</v>
      </c>
      <c r="D111" s="25">
        <f>C112/C111</f>
        <v>0.31632653061224492</v>
      </c>
      <c r="E111" s="25">
        <f>C112/(C111-C114-C119-C120)</f>
        <v>0.41610738255033558</v>
      </c>
    </row>
    <row r="112" spans="2:5" x14ac:dyDescent="0.3">
      <c r="B112" s="22" t="s">
        <v>79</v>
      </c>
      <c r="C112" s="39">
        <v>186</v>
      </c>
      <c r="D112" s="20"/>
      <c r="E112" s="20"/>
    </row>
    <row r="113" spans="2:5" x14ac:dyDescent="0.3">
      <c r="B113" s="22" t="s">
        <v>37</v>
      </c>
      <c r="C113" s="39">
        <v>69</v>
      </c>
      <c r="D113" s="20"/>
      <c r="E113" s="20"/>
    </row>
    <row r="114" spans="2:5" x14ac:dyDescent="0.3">
      <c r="B114" s="23" t="s">
        <v>40</v>
      </c>
      <c r="C114" s="40">
        <v>31</v>
      </c>
      <c r="D114" s="20"/>
      <c r="E114" s="20"/>
    </row>
    <row r="115" spans="2:5" x14ac:dyDescent="0.3">
      <c r="B115" s="23" t="s">
        <v>43</v>
      </c>
      <c r="C115" s="40">
        <v>33</v>
      </c>
      <c r="D115" s="20"/>
      <c r="E115" s="20"/>
    </row>
    <row r="116" spans="2:5" x14ac:dyDescent="0.3">
      <c r="B116" s="23" t="s">
        <v>38</v>
      </c>
      <c r="C116" s="40">
        <v>2</v>
      </c>
      <c r="D116" s="20"/>
      <c r="E116" s="20"/>
    </row>
    <row r="117" spans="2:5" x14ac:dyDescent="0.3">
      <c r="B117" s="23" t="s">
        <v>41</v>
      </c>
      <c r="C117" s="40">
        <v>3</v>
      </c>
      <c r="D117" s="20"/>
      <c r="E117" s="20"/>
    </row>
    <row r="118" spans="2:5" x14ac:dyDescent="0.3">
      <c r="B118" s="22" t="s">
        <v>44</v>
      </c>
      <c r="C118" s="39">
        <v>333</v>
      </c>
      <c r="D118" s="20"/>
      <c r="E118" s="20"/>
    </row>
    <row r="119" spans="2:5" x14ac:dyDescent="0.3">
      <c r="B119" s="23" t="s">
        <v>39</v>
      </c>
      <c r="C119" s="40">
        <v>19</v>
      </c>
      <c r="D119" s="20"/>
      <c r="E119" s="20"/>
    </row>
    <row r="120" spans="2:5" x14ac:dyDescent="0.3">
      <c r="B120" s="23" t="s">
        <v>40</v>
      </c>
      <c r="C120" s="40">
        <v>91</v>
      </c>
      <c r="D120" s="20"/>
      <c r="E120" s="20"/>
    </row>
    <row r="121" spans="2:5" x14ac:dyDescent="0.3">
      <c r="B121" s="23" t="s">
        <v>43</v>
      </c>
      <c r="C121" s="40">
        <v>117</v>
      </c>
      <c r="D121" s="20"/>
      <c r="E121" s="20"/>
    </row>
    <row r="122" spans="2:5" x14ac:dyDescent="0.3">
      <c r="B122" s="23" t="s">
        <v>38</v>
      </c>
      <c r="C122" s="40">
        <v>13</v>
      </c>
      <c r="D122" s="20"/>
      <c r="E122" s="20"/>
    </row>
    <row r="123" spans="2:5" x14ac:dyDescent="0.3">
      <c r="B123" s="23" t="s">
        <v>41</v>
      </c>
      <c r="C123" s="40">
        <v>93</v>
      </c>
      <c r="D123" s="20"/>
      <c r="E123" s="20"/>
    </row>
    <row r="124" spans="2:5" x14ac:dyDescent="0.3">
      <c r="B124" s="16" t="s">
        <v>17</v>
      </c>
      <c r="C124" s="38">
        <v>121</v>
      </c>
      <c r="D124" s="25">
        <f>C125/C124</f>
        <v>0.1487603305785124</v>
      </c>
      <c r="E124" s="25">
        <f>C125/(C124-C127-C128-C133-C134)</f>
        <v>0.17142857142857143</v>
      </c>
    </row>
    <row r="125" spans="2:5" x14ac:dyDescent="0.3">
      <c r="B125" s="22" t="s">
        <v>79</v>
      </c>
      <c r="C125" s="39">
        <v>18</v>
      </c>
      <c r="D125" s="20"/>
      <c r="E125" s="20"/>
    </row>
    <row r="126" spans="2:5" x14ac:dyDescent="0.3">
      <c r="B126" s="22" t="s">
        <v>37</v>
      </c>
      <c r="C126" s="39">
        <v>37</v>
      </c>
      <c r="D126" s="20"/>
      <c r="E126" s="20"/>
    </row>
    <row r="127" spans="2:5" x14ac:dyDescent="0.3">
      <c r="B127" s="23" t="s">
        <v>39</v>
      </c>
      <c r="C127" s="40">
        <v>3</v>
      </c>
      <c r="D127" s="20"/>
      <c r="E127" s="20"/>
    </row>
    <row r="128" spans="2:5" x14ac:dyDescent="0.3">
      <c r="B128" s="23" t="s">
        <v>40</v>
      </c>
      <c r="C128" s="40">
        <v>6</v>
      </c>
      <c r="D128" s="20"/>
      <c r="E128" s="20"/>
    </row>
    <row r="129" spans="2:5" x14ac:dyDescent="0.3">
      <c r="B129" s="23" t="s">
        <v>43</v>
      </c>
      <c r="C129" s="40">
        <v>12</v>
      </c>
      <c r="D129" s="20"/>
      <c r="E129" s="20"/>
    </row>
    <row r="130" spans="2:5" x14ac:dyDescent="0.3">
      <c r="B130" s="23" t="s">
        <v>38</v>
      </c>
      <c r="C130" s="40">
        <v>12</v>
      </c>
      <c r="D130" s="20"/>
      <c r="E130" s="20"/>
    </row>
    <row r="131" spans="2:5" x14ac:dyDescent="0.3">
      <c r="B131" s="23" t="s">
        <v>41</v>
      </c>
      <c r="C131" s="40">
        <v>4</v>
      </c>
      <c r="D131" s="20"/>
      <c r="E131" s="20"/>
    </row>
    <row r="132" spans="2:5" x14ac:dyDescent="0.3">
      <c r="B132" s="22" t="s">
        <v>44</v>
      </c>
      <c r="C132" s="39">
        <v>66</v>
      </c>
      <c r="D132" s="20"/>
      <c r="E132" s="20"/>
    </row>
    <row r="133" spans="2:5" x14ac:dyDescent="0.3">
      <c r="B133" s="23" t="s">
        <v>39</v>
      </c>
      <c r="C133" s="40">
        <v>3</v>
      </c>
      <c r="D133" s="20"/>
      <c r="E133" s="20"/>
    </row>
    <row r="134" spans="2:5" x14ac:dyDescent="0.3">
      <c r="B134" s="23" t="s">
        <v>40</v>
      </c>
      <c r="C134" s="40">
        <v>4</v>
      </c>
      <c r="D134" s="20"/>
      <c r="E134" s="20"/>
    </row>
    <row r="135" spans="2:5" x14ac:dyDescent="0.3">
      <c r="B135" s="23" t="s">
        <v>43</v>
      </c>
      <c r="C135" s="40">
        <v>48</v>
      </c>
      <c r="D135" s="20"/>
      <c r="E135" s="20"/>
    </row>
    <row r="136" spans="2:5" x14ac:dyDescent="0.3">
      <c r="B136" s="23" t="s">
        <v>38</v>
      </c>
      <c r="C136" s="40">
        <v>4</v>
      </c>
      <c r="D136" s="20"/>
      <c r="E136" s="20"/>
    </row>
    <row r="137" spans="2:5" x14ac:dyDescent="0.3">
      <c r="B137" s="23" t="s">
        <v>41</v>
      </c>
      <c r="C137" s="40">
        <v>7</v>
      </c>
      <c r="D137" s="20"/>
      <c r="E137" s="20"/>
    </row>
    <row r="138" spans="2:5" x14ac:dyDescent="0.3">
      <c r="B138" s="16" t="s">
        <v>45</v>
      </c>
      <c r="C138" s="38">
        <v>63</v>
      </c>
      <c r="D138" s="25">
        <f>C139/C138</f>
        <v>0.33333333333333331</v>
      </c>
      <c r="E138" s="25">
        <f>C139/(C138-C141-C146-C147)</f>
        <v>0.44680851063829785</v>
      </c>
    </row>
    <row r="139" spans="2:5" x14ac:dyDescent="0.3">
      <c r="B139" s="22" t="s">
        <v>79</v>
      </c>
      <c r="C139" s="39">
        <v>21</v>
      </c>
      <c r="D139" s="20"/>
      <c r="E139" s="20"/>
    </row>
    <row r="140" spans="2:5" x14ac:dyDescent="0.3">
      <c r="B140" s="22" t="s">
        <v>37</v>
      </c>
      <c r="C140" s="39">
        <v>13</v>
      </c>
      <c r="D140" s="20"/>
      <c r="E140" s="20"/>
    </row>
    <row r="141" spans="2:5" x14ac:dyDescent="0.3">
      <c r="B141" s="23" t="s">
        <v>40</v>
      </c>
      <c r="C141" s="40">
        <v>4</v>
      </c>
      <c r="D141" s="20"/>
      <c r="E141" s="20"/>
    </row>
    <row r="142" spans="2:5" x14ac:dyDescent="0.3">
      <c r="B142" s="23" t="s">
        <v>43</v>
      </c>
      <c r="C142" s="40">
        <v>7</v>
      </c>
      <c r="D142" s="20"/>
      <c r="E142" s="20"/>
    </row>
    <row r="143" spans="2:5" x14ac:dyDescent="0.3">
      <c r="B143" s="23" t="s">
        <v>38</v>
      </c>
      <c r="C143" s="40">
        <v>1</v>
      </c>
      <c r="D143" s="20"/>
      <c r="E143" s="20"/>
    </row>
    <row r="144" spans="2:5" x14ac:dyDescent="0.3">
      <c r="B144" s="23" t="s">
        <v>41</v>
      </c>
      <c r="C144" s="40">
        <v>1</v>
      </c>
      <c r="D144" s="20"/>
      <c r="E144" s="20"/>
    </row>
    <row r="145" spans="2:5" x14ac:dyDescent="0.3">
      <c r="B145" s="22" t="s">
        <v>44</v>
      </c>
      <c r="C145" s="39">
        <v>29</v>
      </c>
      <c r="D145" s="20"/>
      <c r="E145" s="20"/>
    </row>
    <row r="146" spans="2:5" x14ac:dyDescent="0.3">
      <c r="B146" s="23" t="s">
        <v>39</v>
      </c>
      <c r="C146" s="40">
        <v>2</v>
      </c>
      <c r="D146" s="20"/>
      <c r="E146" s="20"/>
    </row>
    <row r="147" spans="2:5" x14ac:dyDescent="0.3">
      <c r="B147" s="23" t="s">
        <v>40</v>
      </c>
      <c r="C147" s="40">
        <v>10</v>
      </c>
      <c r="D147" s="20"/>
      <c r="E147" s="20"/>
    </row>
    <row r="148" spans="2:5" x14ac:dyDescent="0.3">
      <c r="B148" s="23" t="s">
        <v>43</v>
      </c>
      <c r="C148" s="40">
        <v>9</v>
      </c>
      <c r="D148" s="20"/>
      <c r="E148" s="20"/>
    </row>
    <row r="149" spans="2:5" x14ac:dyDescent="0.3">
      <c r="B149" s="23" t="s">
        <v>41</v>
      </c>
      <c r="C149" s="40">
        <v>8</v>
      </c>
      <c r="D149" s="20"/>
      <c r="E149" s="20"/>
    </row>
    <row r="150" spans="2:5" x14ac:dyDescent="0.3">
      <c r="B150" s="16" t="s">
        <v>19</v>
      </c>
      <c r="C150" s="38">
        <v>113</v>
      </c>
      <c r="D150" s="25">
        <f>C151/C150</f>
        <v>0.16814159292035399</v>
      </c>
      <c r="E150" s="25">
        <f>C151/(C150-C153-C157-C158)</f>
        <v>0.24675324675324675</v>
      </c>
    </row>
    <row r="151" spans="2:5" x14ac:dyDescent="0.3">
      <c r="B151" s="22" t="s">
        <v>79</v>
      </c>
      <c r="C151" s="39">
        <v>19</v>
      </c>
      <c r="D151" s="20"/>
      <c r="E151" s="20"/>
    </row>
    <row r="152" spans="2:5" x14ac:dyDescent="0.3">
      <c r="B152" s="22" t="s">
        <v>37</v>
      </c>
      <c r="C152" s="39">
        <v>41</v>
      </c>
      <c r="D152" s="20"/>
      <c r="E152" s="20"/>
    </row>
    <row r="153" spans="2:5" x14ac:dyDescent="0.3">
      <c r="B153" s="23" t="s">
        <v>40</v>
      </c>
      <c r="C153" s="40">
        <v>24</v>
      </c>
      <c r="D153" s="20"/>
      <c r="E153" s="20"/>
    </row>
    <row r="154" spans="2:5" x14ac:dyDescent="0.3">
      <c r="B154" s="23" t="s">
        <v>43</v>
      </c>
      <c r="C154" s="40">
        <v>14</v>
      </c>
      <c r="D154" s="20"/>
      <c r="E154" s="20"/>
    </row>
    <row r="155" spans="2:5" x14ac:dyDescent="0.3">
      <c r="B155" s="23" t="s">
        <v>41</v>
      </c>
      <c r="C155" s="40">
        <v>3</v>
      </c>
      <c r="D155" s="20"/>
      <c r="E155" s="20"/>
    </row>
    <row r="156" spans="2:5" x14ac:dyDescent="0.3">
      <c r="B156" s="22" t="s">
        <v>44</v>
      </c>
      <c r="C156" s="39">
        <v>53</v>
      </c>
      <c r="D156" s="20"/>
      <c r="E156" s="20"/>
    </row>
    <row r="157" spans="2:5" x14ac:dyDescent="0.3">
      <c r="B157" s="23" t="s">
        <v>39</v>
      </c>
      <c r="C157" s="40">
        <v>2</v>
      </c>
      <c r="D157" s="20"/>
      <c r="E157" s="20"/>
    </row>
    <row r="158" spans="2:5" x14ac:dyDescent="0.3">
      <c r="B158" s="23" t="s">
        <v>40</v>
      </c>
      <c r="C158" s="40">
        <v>10</v>
      </c>
      <c r="D158" s="20"/>
      <c r="E158" s="20"/>
    </row>
    <row r="159" spans="2:5" x14ac:dyDescent="0.3">
      <c r="B159" s="23" t="s">
        <v>43</v>
      </c>
      <c r="C159" s="40">
        <v>31</v>
      </c>
      <c r="D159" s="20"/>
      <c r="E159" s="20"/>
    </row>
    <row r="160" spans="2:5" x14ac:dyDescent="0.3">
      <c r="B160" s="23" t="s">
        <v>38</v>
      </c>
      <c r="C160" s="40">
        <v>1</v>
      </c>
      <c r="D160" s="20"/>
      <c r="E160" s="20"/>
    </row>
    <row r="161" spans="2:5" x14ac:dyDescent="0.3">
      <c r="B161" s="23" t="s">
        <v>41</v>
      </c>
      <c r="C161" s="40">
        <v>9</v>
      </c>
      <c r="D161" s="20"/>
      <c r="E161" s="20"/>
    </row>
    <row r="162" spans="2:5" x14ac:dyDescent="0.3">
      <c r="B162" s="16" t="s">
        <v>22</v>
      </c>
      <c r="C162" s="38">
        <v>9</v>
      </c>
      <c r="D162" s="25">
        <v>0</v>
      </c>
      <c r="E162" s="25">
        <f>0/(C162-0)</f>
        <v>0</v>
      </c>
    </row>
    <row r="163" spans="2:5" x14ac:dyDescent="0.3">
      <c r="B163" s="22" t="s">
        <v>37</v>
      </c>
      <c r="C163" s="39">
        <v>8</v>
      </c>
      <c r="D163" s="20"/>
      <c r="E163" s="20"/>
    </row>
    <row r="164" spans="2:5" x14ac:dyDescent="0.3">
      <c r="B164" s="23" t="s">
        <v>43</v>
      </c>
      <c r="C164" s="40">
        <v>8</v>
      </c>
      <c r="D164" s="20"/>
      <c r="E164" s="20"/>
    </row>
    <row r="165" spans="2:5" x14ac:dyDescent="0.3">
      <c r="B165" s="22" t="s">
        <v>44</v>
      </c>
      <c r="C165" s="39">
        <v>1</v>
      </c>
      <c r="D165" s="20"/>
      <c r="E165" s="20"/>
    </row>
    <row r="166" spans="2:5" x14ac:dyDescent="0.3">
      <c r="B166" s="23" t="s">
        <v>41</v>
      </c>
      <c r="C166" s="40">
        <v>1</v>
      </c>
      <c r="D166" s="20"/>
      <c r="E166" s="20"/>
    </row>
    <row r="167" spans="2:5" x14ac:dyDescent="0.3">
      <c r="B167" s="16" t="s">
        <v>59</v>
      </c>
      <c r="C167" s="38">
        <v>11</v>
      </c>
      <c r="D167" s="25">
        <v>0</v>
      </c>
      <c r="E167" s="25">
        <f>0/(C167-C169)</f>
        <v>0</v>
      </c>
    </row>
    <row r="168" spans="2:5" x14ac:dyDescent="0.3">
      <c r="B168" s="22" t="s">
        <v>37</v>
      </c>
      <c r="C168" s="39">
        <v>8</v>
      </c>
      <c r="D168" s="20"/>
      <c r="E168" s="20"/>
    </row>
    <row r="169" spans="2:5" x14ac:dyDescent="0.3">
      <c r="B169" s="23" t="s">
        <v>39</v>
      </c>
      <c r="C169" s="40">
        <v>1</v>
      </c>
      <c r="D169" s="20"/>
      <c r="E169" s="20"/>
    </row>
    <row r="170" spans="2:5" x14ac:dyDescent="0.3">
      <c r="B170" s="23" t="s">
        <v>43</v>
      </c>
      <c r="C170" s="40">
        <v>7</v>
      </c>
      <c r="D170" s="20"/>
      <c r="E170" s="20"/>
    </row>
    <row r="171" spans="2:5" x14ac:dyDescent="0.3">
      <c r="B171" s="22" t="s">
        <v>44</v>
      </c>
      <c r="C171" s="39">
        <v>3</v>
      </c>
      <c r="D171" s="20"/>
      <c r="E171" s="20"/>
    </row>
    <row r="172" spans="2:5" ht="15" thickBot="1" x14ac:dyDescent="0.35">
      <c r="B172" s="23" t="s">
        <v>43</v>
      </c>
      <c r="C172" s="40">
        <v>3</v>
      </c>
      <c r="D172" s="20"/>
      <c r="E172" s="20"/>
    </row>
    <row r="173" spans="2:5" ht="15" thickBot="1" x14ac:dyDescent="0.35">
      <c r="B173" s="15" t="s">
        <v>76</v>
      </c>
      <c r="C173" s="37">
        <v>10319</v>
      </c>
      <c r="D173" s="19">
        <f>(C175+C188+C199+C212+C225+C239+C252+C265+C276+C284+C294+C304+C310+C322+C333+C346+C358+C371+C381+C389+C402+C413+C426+C435)/C173</f>
        <v>0.47126659560034889</v>
      </c>
      <c r="E173" s="19">
        <f>(C175+C188+C199+C212+C225+C239+C252+C265+C276+C284+C294+C304+C310+C322+C333+C346+C358+C371+C381+C389+C402+C413+C426+C435)/(C173-C177-C178-C182-C183-C193-C194-C201-C202-C206-C207-C214-C215-C219-C220-C227-C228-C233-C234-C241-C242-C246-C247-C254-C255-C259-C260-C267-C270-C271-C280-C286-C289-C290-C296-C299-C300-C306-C307-C312-C313-C316-C317-C324-C327-C328-C335-C336-C340-C341-C348-C349-C352-C353-C360-C361-C365-C366-C373-C375-C376-C383-C384-C391-C392-C396-C397-C404-C407-C408-C415-C416-C420-C421-C428-C430-C431-C437-C438)</f>
        <v>0.66470749043193</v>
      </c>
    </row>
    <row r="174" spans="2:5" x14ac:dyDescent="0.3">
      <c r="B174" s="16" t="s">
        <v>10</v>
      </c>
      <c r="C174" s="38">
        <v>175</v>
      </c>
      <c r="D174" s="25">
        <f>C175/C174</f>
        <v>0.24571428571428572</v>
      </c>
      <c r="E174" s="25">
        <f>C175/(C174-C177-C178-C182-C183)</f>
        <v>0.41747572815533979</v>
      </c>
    </row>
    <row r="175" spans="2:5" x14ac:dyDescent="0.3">
      <c r="B175" s="22" t="s">
        <v>79</v>
      </c>
      <c r="C175" s="39">
        <v>43</v>
      </c>
      <c r="D175" s="20"/>
      <c r="E175" s="20"/>
    </row>
    <row r="176" spans="2:5" x14ac:dyDescent="0.3">
      <c r="B176" s="22" t="s">
        <v>37</v>
      </c>
      <c r="C176" s="39">
        <v>26</v>
      </c>
      <c r="D176" s="20"/>
      <c r="E176" s="20"/>
    </row>
    <row r="177" spans="2:5" x14ac:dyDescent="0.3">
      <c r="B177" s="23" t="s">
        <v>39</v>
      </c>
      <c r="C177" s="40">
        <v>1</v>
      </c>
      <c r="D177" s="20"/>
      <c r="E177" s="20"/>
    </row>
    <row r="178" spans="2:5" x14ac:dyDescent="0.3">
      <c r="B178" s="23" t="s">
        <v>40</v>
      </c>
      <c r="C178" s="40">
        <v>8</v>
      </c>
      <c r="D178" s="20"/>
      <c r="E178" s="20"/>
    </row>
    <row r="179" spans="2:5" x14ac:dyDescent="0.3">
      <c r="B179" s="23" t="s">
        <v>38</v>
      </c>
      <c r="C179" s="40">
        <v>2</v>
      </c>
      <c r="D179" s="20"/>
      <c r="E179" s="20"/>
    </row>
    <row r="180" spans="2:5" x14ac:dyDescent="0.3">
      <c r="B180" s="23" t="s">
        <v>41</v>
      </c>
      <c r="C180" s="40">
        <v>15</v>
      </c>
      <c r="D180" s="20"/>
      <c r="E180" s="20"/>
    </row>
    <row r="181" spans="2:5" x14ac:dyDescent="0.3">
      <c r="B181" s="22" t="s">
        <v>44</v>
      </c>
      <c r="C181" s="39">
        <v>106</v>
      </c>
      <c r="D181" s="20"/>
      <c r="E181" s="20"/>
    </row>
    <row r="182" spans="2:5" x14ac:dyDescent="0.3">
      <c r="B182" s="23" t="s">
        <v>39</v>
      </c>
      <c r="C182" s="40">
        <v>5</v>
      </c>
      <c r="D182" s="20"/>
      <c r="E182" s="20"/>
    </row>
    <row r="183" spans="2:5" x14ac:dyDescent="0.3">
      <c r="B183" s="23" t="s">
        <v>40</v>
      </c>
      <c r="C183" s="40">
        <v>58</v>
      </c>
      <c r="D183" s="20"/>
      <c r="E183" s="20"/>
    </row>
    <row r="184" spans="2:5" x14ac:dyDescent="0.3">
      <c r="B184" s="23" t="s">
        <v>43</v>
      </c>
      <c r="C184" s="40">
        <v>26</v>
      </c>
      <c r="D184" s="20"/>
      <c r="E184" s="20"/>
    </row>
    <row r="185" spans="2:5" x14ac:dyDescent="0.3">
      <c r="B185" s="23" t="s">
        <v>38</v>
      </c>
      <c r="C185" s="40">
        <v>7</v>
      </c>
      <c r="D185" s="20"/>
      <c r="E185" s="20"/>
    </row>
    <row r="186" spans="2:5" x14ac:dyDescent="0.3">
      <c r="B186" s="23" t="s">
        <v>41</v>
      </c>
      <c r="C186" s="40">
        <v>10</v>
      </c>
      <c r="D186" s="20"/>
      <c r="E186" s="20"/>
    </row>
    <row r="187" spans="2:5" x14ac:dyDescent="0.3">
      <c r="B187" s="16" t="s">
        <v>14</v>
      </c>
      <c r="C187" s="38">
        <v>106</v>
      </c>
      <c r="D187" s="25">
        <f>C188/C187</f>
        <v>0.330188679245283</v>
      </c>
      <c r="E187" s="25">
        <f>C188/(C187-C193-C194)</f>
        <v>0.44871794871794873</v>
      </c>
    </row>
    <row r="188" spans="2:5" x14ac:dyDescent="0.3">
      <c r="B188" s="22" t="s">
        <v>79</v>
      </c>
      <c r="C188" s="39">
        <v>35</v>
      </c>
      <c r="D188" s="20"/>
      <c r="E188" s="20"/>
    </row>
    <row r="189" spans="2:5" x14ac:dyDescent="0.3">
      <c r="B189" s="22" t="s">
        <v>37</v>
      </c>
      <c r="C189" s="39">
        <v>3</v>
      </c>
      <c r="D189" s="20"/>
      <c r="E189" s="20"/>
    </row>
    <row r="190" spans="2:5" x14ac:dyDescent="0.3">
      <c r="B190" s="23" t="s">
        <v>38</v>
      </c>
      <c r="C190" s="40">
        <v>1</v>
      </c>
      <c r="D190" s="20"/>
      <c r="E190" s="20"/>
    </row>
    <row r="191" spans="2:5" x14ac:dyDescent="0.3">
      <c r="B191" s="23" t="s">
        <v>41</v>
      </c>
      <c r="C191" s="40">
        <v>2</v>
      </c>
      <c r="D191" s="20"/>
      <c r="E191" s="20"/>
    </row>
    <row r="192" spans="2:5" x14ac:dyDescent="0.3">
      <c r="B192" s="22" t="s">
        <v>44</v>
      </c>
      <c r="C192" s="39">
        <v>68</v>
      </c>
      <c r="D192" s="20"/>
      <c r="E192" s="20"/>
    </row>
    <row r="193" spans="2:5" x14ac:dyDescent="0.3">
      <c r="B193" s="23" t="s">
        <v>39</v>
      </c>
      <c r="C193" s="40">
        <v>4</v>
      </c>
      <c r="D193" s="20"/>
      <c r="E193" s="20"/>
    </row>
    <row r="194" spans="2:5" x14ac:dyDescent="0.3">
      <c r="B194" s="23" t="s">
        <v>40</v>
      </c>
      <c r="C194" s="40">
        <v>24</v>
      </c>
      <c r="D194" s="20"/>
      <c r="E194" s="20"/>
    </row>
    <row r="195" spans="2:5" x14ac:dyDescent="0.3">
      <c r="B195" s="23" t="s">
        <v>43</v>
      </c>
      <c r="C195" s="40">
        <v>27</v>
      </c>
      <c r="D195" s="20"/>
      <c r="E195" s="20"/>
    </row>
    <row r="196" spans="2:5" x14ac:dyDescent="0.3">
      <c r="B196" s="23" t="s">
        <v>38</v>
      </c>
      <c r="C196" s="40">
        <v>4</v>
      </c>
      <c r="D196" s="20"/>
      <c r="E196" s="20"/>
    </row>
    <row r="197" spans="2:5" x14ac:dyDescent="0.3">
      <c r="B197" s="23" t="s">
        <v>41</v>
      </c>
      <c r="C197" s="40">
        <v>9</v>
      </c>
      <c r="D197" s="20"/>
      <c r="E197" s="20"/>
    </row>
    <row r="198" spans="2:5" x14ac:dyDescent="0.3">
      <c r="B198" s="16" t="s">
        <v>6</v>
      </c>
      <c r="C198" s="38">
        <v>538</v>
      </c>
      <c r="D198" s="25">
        <f>C199/C198</f>
        <v>0.49814126394052044</v>
      </c>
      <c r="E198" s="25">
        <f>C199/(C198-C201-C202-C206-C207)</f>
        <v>0.72432432432432436</v>
      </c>
    </row>
    <row r="199" spans="2:5" x14ac:dyDescent="0.3">
      <c r="B199" s="22" t="s">
        <v>79</v>
      </c>
      <c r="C199" s="39">
        <v>268</v>
      </c>
      <c r="D199" s="20"/>
      <c r="E199" s="20"/>
    </row>
    <row r="200" spans="2:5" x14ac:dyDescent="0.3">
      <c r="B200" s="22" t="s">
        <v>37</v>
      </c>
      <c r="C200" s="39">
        <v>7</v>
      </c>
      <c r="D200" s="20"/>
      <c r="E200" s="20"/>
    </row>
    <row r="201" spans="2:5" x14ac:dyDescent="0.3">
      <c r="B201" s="23" t="s">
        <v>39</v>
      </c>
      <c r="C201" s="40">
        <v>3</v>
      </c>
      <c r="D201" s="20"/>
      <c r="E201" s="20"/>
    </row>
    <row r="202" spans="2:5" x14ac:dyDescent="0.3">
      <c r="B202" s="23" t="s">
        <v>40</v>
      </c>
      <c r="C202" s="40">
        <v>2</v>
      </c>
      <c r="D202" s="20"/>
      <c r="E202" s="20"/>
    </row>
    <row r="203" spans="2:5" x14ac:dyDescent="0.3">
      <c r="B203" s="23" t="s">
        <v>38</v>
      </c>
      <c r="C203" s="40">
        <v>1</v>
      </c>
      <c r="D203" s="20"/>
      <c r="E203" s="20"/>
    </row>
    <row r="204" spans="2:5" x14ac:dyDescent="0.3">
      <c r="B204" s="23" t="s">
        <v>41</v>
      </c>
      <c r="C204" s="40">
        <v>1</v>
      </c>
      <c r="D204" s="20"/>
      <c r="E204" s="20"/>
    </row>
    <row r="205" spans="2:5" x14ac:dyDescent="0.3">
      <c r="B205" s="22" t="s">
        <v>44</v>
      </c>
      <c r="C205" s="39">
        <v>263</v>
      </c>
      <c r="D205" s="20"/>
      <c r="E205" s="20"/>
    </row>
    <row r="206" spans="2:5" x14ac:dyDescent="0.3">
      <c r="B206" s="23" t="s">
        <v>39</v>
      </c>
      <c r="C206" s="40">
        <v>47</v>
      </c>
      <c r="D206" s="20"/>
      <c r="E206" s="20"/>
    </row>
    <row r="207" spans="2:5" x14ac:dyDescent="0.3">
      <c r="B207" s="23" t="s">
        <v>40</v>
      </c>
      <c r="C207" s="40">
        <v>116</v>
      </c>
      <c r="D207" s="20"/>
      <c r="E207" s="20"/>
    </row>
    <row r="208" spans="2:5" x14ac:dyDescent="0.3">
      <c r="B208" s="23" t="s">
        <v>43</v>
      </c>
      <c r="C208" s="40">
        <v>44</v>
      </c>
      <c r="D208" s="20"/>
      <c r="E208" s="20"/>
    </row>
    <row r="209" spans="2:5" x14ac:dyDescent="0.3">
      <c r="B209" s="23" t="s">
        <v>38</v>
      </c>
      <c r="C209" s="40">
        <v>37</v>
      </c>
      <c r="D209" s="20"/>
      <c r="E209" s="20"/>
    </row>
    <row r="210" spans="2:5" x14ac:dyDescent="0.3">
      <c r="B210" s="23" t="s">
        <v>41</v>
      </c>
      <c r="C210" s="40">
        <v>19</v>
      </c>
      <c r="D210" s="20"/>
      <c r="E210" s="20"/>
    </row>
    <row r="211" spans="2:5" x14ac:dyDescent="0.3">
      <c r="B211" s="16" t="s">
        <v>0</v>
      </c>
      <c r="C211" s="38">
        <v>4484</v>
      </c>
      <c r="D211" s="25">
        <f>C212/C211</f>
        <v>0.52007136485281003</v>
      </c>
      <c r="E211" s="25">
        <f>C212/(C211-C214-C215-C219-C220)</f>
        <v>0.70795385549483913</v>
      </c>
    </row>
    <row r="212" spans="2:5" x14ac:dyDescent="0.3">
      <c r="B212" s="22" t="s">
        <v>79</v>
      </c>
      <c r="C212" s="39">
        <v>2332</v>
      </c>
      <c r="D212" s="20"/>
      <c r="E212" s="20"/>
    </row>
    <row r="213" spans="2:5" x14ac:dyDescent="0.3">
      <c r="B213" s="22" t="s">
        <v>37</v>
      </c>
      <c r="C213" s="39">
        <v>212</v>
      </c>
      <c r="D213" s="20"/>
      <c r="E213" s="20"/>
    </row>
    <row r="214" spans="2:5" x14ac:dyDescent="0.3">
      <c r="B214" s="23" t="s">
        <v>39</v>
      </c>
      <c r="C214" s="40">
        <v>42</v>
      </c>
      <c r="D214" s="20"/>
      <c r="E214" s="20"/>
    </row>
    <row r="215" spans="2:5" x14ac:dyDescent="0.3">
      <c r="B215" s="23" t="s">
        <v>40</v>
      </c>
      <c r="C215" s="40">
        <v>71</v>
      </c>
      <c r="D215" s="20"/>
      <c r="E215" s="20"/>
    </row>
    <row r="216" spans="2:5" x14ac:dyDescent="0.3">
      <c r="B216" s="23" t="s">
        <v>38</v>
      </c>
      <c r="C216" s="40">
        <v>31</v>
      </c>
      <c r="D216" s="20"/>
      <c r="E216" s="20"/>
    </row>
    <row r="217" spans="2:5" x14ac:dyDescent="0.3">
      <c r="B217" s="23" t="s">
        <v>41</v>
      </c>
      <c r="C217" s="40">
        <v>68</v>
      </c>
      <c r="D217" s="20"/>
      <c r="E217" s="20"/>
    </row>
    <row r="218" spans="2:5" x14ac:dyDescent="0.3">
      <c r="B218" s="22" t="s">
        <v>44</v>
      </c>
      <c r="C218" s="39">
        <v>1940</v>
      </c>
      <c r="D218" s="20"/>
      <c r="E218" s="20"/>
    </row>
    <row r="219" spans="2:5" x14ac:dyDescent="0.3">
      <c r="B219" s="23" t="s">
        <v>39</v>
      </c>
      <c r="C219" s="40">
        <v>321</v>
      </c>
      <c r="D219" s="20"/>
      <c r="E219" s="20"/>
    </row>
    <row r="220" spans="2:5" x14ac:dyDescent="0.3">
      <c r="B220" s="23" t="s">
        <v>40</v>
      </c>
      <c r="C220" s="40">
        <v>756</v>
      </c>
      <c r="D220" s="20"/>
      <c r="E220" s="20"/>
    </row>
    <row r="221" spans="2:5" x14ac:dyDescent="0.3">
      <c r="B221" s="23" t="s">
        <v>43</v>
      </c>
      <c r="C221" s="40">
        <v>273</v>
      </c>
      <c r="D221" s="20"/>
      <c r="E221" s="20"/>
    </row>
    <row r="222" spans="2:5" x14ac:dyDescent="0.3">
      <c r="B222" s="23" t="s">
        <v>38</v>
      </c>
      <c r="C222" s="40">
        <v>340</v>
      </c>
      <c r="D222" s="20"/>
      <c r="E222" s="20"/>
    </row>
    <row r="223" spans="2:5" x14ac:dyDescent="0.3">
      <c r="B223" s="23" t="s">
        <v>41</v>
      </c>
      <c r="C223" s="40">
        <v>250</v>
      </c>
      <c r="D223" s="20"/>
      <c r="E223" s="20"/>
    </row>
    <row r="224" spans="2:5" x14ac:dyDescent="0.3">
      <c r="B224" s="16" t="s">
        <v>8</v>
      </c>
      <c r="C224" s="38">
        <v>317</v>
      </c>
      <c r="D224" s="25">
        <f>C225/C224</f>
        <v>0.43533123028391169</v>
      </c>
      <c r="E224" s="25">
        <f>C225/(C224-C227-C228-C233-C234)</f>
        <v>0.65714285714285714</v>
      </c>
    </row>
    <row r="225" spans="2:5" x14ac:dyDescent="0.3">
      <c r="B225" s="22" t="s">
        <v>79</v>
      </c>
      <c r="C225" s="39">
        <v>138</v>
      </c>
      <c r="D225" s="20"/>
      <c r="E225" s="20"/>
    </row>
    <row r="226" spans="2:5" x14ac:dyDescent="0.3">
      <c r="B226" s="22" t="s">
        <v>37</v>
      </c>
      <c r="C226" s="39">
        <v>16</v>
      </c>
      <c r="D226" s="20"/>
      <c r="E226" s="20"/>
    </row>
    <row r="227" spans="2:5" x14ac:dyDescent="0.3">
      <c r="B227" s="23" t="s">
        <v>39</v>
      </c>
      <c r="C227" s="40">
        <v>3</v>
      </c>
      <c r="D227" s="20"/>
      <c r="E227" s="20"/>
    </row>
    <row r="228" spans="2:5" x14ac:dyDescent="0.3">
      <c r="B228" s="23" t="s">
        <v>40</v>
      </c>
      <c r="C228" s="40">
        <v>5</v>
      </c>
      <c r="D228" s="20"/>
      <c r="E228" s="20"/>
    </row>
    <row r="229" spans="2:5" x14ac:dyDescent="0.3">
      <c r="B229" s="23" t="s">
        <v>43</v>
      </c>
      <c r="C229" s="40">
        <v>1</v>
      </c>
      <c r="D229" s="20"/>
      <c r="E229" s="20"/>
    </row>
    <row r="230" spans="2:5" x14ac:dyDescent="0.3">
      <c r="B230" s="23" t="s">
        <v>38</v>
      </c>
      <c r="C230" s="40">
        <v>5</v>
      </c>
      <c r="D230" s="20"/>
      <c r="E230" s="20"/>
    </row>
    <row r="231" spans="2:5" x14ac:dyDescent="0.3">
      <c r="B231" s="23" t="s">
        <v>41</v>
      </c>
      <c r="C231" s="40">
        <v>2</v>
      </c>
      <c r="D231" s="20"/>
      <c r="E231" s="20"/>
    </row>
    <row r="232" spans="2:5" x14ac:dyDescent="0.3">
      <c r="B232" s="22" t="s">
        <v>44</v>
      </c>
      <c r="C232" s="39">
        <v>163</v>
      </c>
      <c r="D232" s="20"/>
      <c r="E232" s="20"/>
    </row>
    <row r="233" spans="2:5" x14ac:dyDescent="0.3">
      <c r="B233" s="23" t="s">
        <v>39</v>
      </c>
      <c r="C233" s="40">
        <v>25</v>
      </c>
      <c r="D233" s="20"/>
      <c r="E233" s="20"/>
    </row>
    <row r="234" spans="2:5" x14ac:dyDescent="0.3">
      <c r="B234" s="23" t="s">
        <v>40</v>
      </c>
      <c r="C234" s="40">
        <v>74</v>
      </c>
      <c r="D234" s="20"/>
      <c r="E234" s="20"/>
    </row>
    <row r="235" spans="2:5" x14ac:dyDescent="0.3">
      <c r="B235" s="23" t="s">
        <v>43</v>
      </c>
      <c r="C235" s="40">
        <v>28</v>
      </c>
      <c r="D235" s="20"/>
      <c r="E235" s="20"/>
    </row>
    <row r="236" spans="2:5" x14ac:dyDescent="0.3">
      <c r="B236" s="23" t="s">
        <v>38</v>
      </c>
      <c r="C236" s="40">
        <v>19</v>
      </c>
      <c r="D236" s="20"/>
      <c r="E236" s="20"/>
    </row>
    <row r="237" spans="2:5" x14ac:dyDescent="0.3">
      <c r="B237" s="23" t="s">
        <v>41</v>
      </c>
      <c r="C237" s="40">
        <v>17</v>
      </c>
      <c r="D237" s="20"/>
      <c r="E237" s="20"/>
    </row>
    <row r="238" spans="2:5" x14ac:dyDescent="0.3">
      <c r="B238" s="16" t="s">
        <v>1</v>
      </c>
      <c r="C238" s="38">
        <v>990</v>
      </c>
      <c r="D238" s="25">
        <f>C239/C238</f>
        <v>0.42626262626262629</v>
      </c>
      <c r="E238" s="25">
        <f>C239/(C238-C241-C242-C246-C247)</f>
        <v>0.58938547486033521</v>
      </c>
    </row>
    <row r="239" spans="2:5" x14ac:dyDescent="0.3">
      <c r="B239" s="22" t="s">
        <v>79</v>
      </c>
      <c r="C239" s="39">
        <v>422</v>
      </c>
      <c r="D239" s="20"/>
      <c r="E239" s="20"/>
    </row>
    <row r="240" spans="2:5" x14ac:dyDescent="0.3">
      <c r="B240" s="22" t="s">
        <v>37</v>
      </c>
      <c r="C240" s="39">
        <v>43</v>
      </c>
      <c r="D240" s="20"/>
      <c r="E240" s="20"/>
    </row>
    <row r="241" spans="2:5" x14ac:dyDescent="0.3">
      <c r="B241" s="23" t="s">
        <v>39</v>
      </c>
      <c r="C241" s="40">
        <v>12</v>
      </c>
      <c r="D241" s="20"/>
      <c r="E241" s="20"/>
    </row>
    <row r="242" spans="2:5" x14ac:dyDescent="0.3">
      <c r="B242" s="23" t="s">
        <v>40</v>
      </c>
      <c r="C242" s="40">
        <v>14</v>
      </c>
      <c r="D242" s="20"/>
      <c r="E242" s="20"/>
    </row>
    <row r="243" spans="2:5" x14ac:dyDescent="0.3">
      <c r="B243" s="23" t="s">
        <v>38</v>
      </c>
      <c r="C243" s="40">
        <v>5</v>
      </c>
      <c r="D243" s="20"/>
      <c r="E243" s="20"/>
    </row>
    <row r="244" spans="2:5" x14ac:dyDescent="0.3">
      <c r="B244" s="23" t="s">
        <v>41</v>
      </c>
      <c r="C244" s="40">
        <v>12</v>
      </c>
      <c r="D244" s="20"/>
      <c r="E244" s="20"/>
    </row>
    <row r="245" spans="2:5" x14ac:dyDescent="0.3">
      <c r="B245" s="22" t="s">
        <v>44</v>
      </c>
      <c r="C245" s="39">
        <v>525</v>
      </c>
      <c r="D245" s="20"/>
      <c r="E245" s="20"/>
    </row>
    <row r="246" spans="2:5" x14ac:dyDescent="0.3">
      <c r="B246" s="23" t="s">
        <v>39</v>
      </c>
      <c r="C246" s="40">
        <v>54</v>
      </c>
      <c r="D246" s="20"/>
      <c r="E246" s="20"/>
    </row>
    <row r="247" spans="2:5" x14ac:dyDescent="0.3">
      <c r="B247" s="23" t="s">
        <v>40</v>
      </c>
      <c r="C247" s="40">
        <v>194</v>
      </c>
      <c r="D247" s="20"/>
      <c r="E247" s="20"/>
    </row>
    <row r="248" spans="2:5" x14ac:dyDescent="0.3">
      <c r="B248" s="23" t="s">
        <v>43</v>
      </c>
      <c r="C248" s="40">
        <v>192</v>
      </c>
      <c r="D248" s="20"/>
      <c r="E248" s="20"/>
    </row>
    <row r="249" spans="2:5" x14ac:dyDescent="0.3">
      <c r="B249" s="23" t="s">
        <v>38</v>
      </c>
      <c r="C249" s="40">
        <v>39</v>
      </c>
      <c r="D249" s="20"/>
      <c r="E249" s="20"/>
    </row>
    <row r="250" spans="2:5" x14ac:dyDescent="0.3">
      <c r="B250" s="23" t="s">
        <v>41</v>
      </c>
      <c r="C250" s="40">
        <v>46</v>
      </c>
      <c r="D250" s="20"/>
      <c r="E250" s="20"/>
    </row>
    <row r="251" spans="2:5" x14ac:dyDescent="0.3">
      <c r="B251" s="16" t="s">
        <v>12</v>
      </c>
      <c r="C251" s="38">
        <v>638</v>
      </c>
      <c r="D251" s="25">
        <f>C252/C251</f>
        <v>0.5329153605015674</v>
      </c>
      <c r="E251" s="25">
        <f>C252/(C251-C254-C255-C259-C260)</f>
        <v>0.7407407407407407</v>
      </c>
    </row>
    <row r="252" spans="2:5" x14ac:dyDescent="0.3">
      <c r="B252" s="22" t="s">
        <v>79</v>
      </c>
      <c r="C252" s="39">
        <v>340</v>
      </c>
      <c r="D252" s="20"/>
      <c r="E252" s="20"/>
    </row>
    <row r="253" spans="2:5" x14ac:dyDescent="0.3">
      <c r="B253" s="22" t="s">
        <v>37</v>
      </c>
      <c r="C253" s="39">
        <v>16</v>
      </c>
      <c r="D253" s="20"/>
      <c r="E253" s="20"/>
    </row>
    <row r="254" spans="2:5" x14ac:dyDescent="0.3">
      <c r="B254" s="23" t="s">
        <v>39</v>
      </c>
      <c r="C254" s="40">
        <v>2</v>
      </c>
      <c r="D254" s="20"/>
      <c r="E254" s="20"/>
    </row>
    <row r="255" spans="2:5" x14ac:dyDescent="0.3">
      <c r="B255" s="23" t="s">
        <v>40</v>
      </c>
      <c r="C255" s="40">
        <v>4</v>
      </c>
      <c r="D255" s="20"/>
      <c r="E255" s="20"/>
    </row>
    <row r="256" spans="2:5" x14ac:dyDescent="0.3">
      <c r="B256" s="23" t="s">
        <v>38</v>
      </c>
      <c r="C256" s="40">
        <v>5</v>
      </c>
      <c r="D256" s="20"/>
      <c r="E256" s="20"/>
    </row>
    <row r="257" spans="2:5" x14ac:dyDescent="0.3">
      <c r="B257" s="23" t="s">
        <v>41</v>
      </c>
      <c r="C257" s="40">
        <v>5</v>
      </c>
      <c r="D257" s="20"/>
      <c r="E257" s="20"/>
    </row>
    <row r="258" spans="2:5" x14ac:dyDescent="0.3">
      <c r="B258" s="22" t="s">
        <v>44</v>
      </c>
      <c r="C258" s="39">
        <v>282</v>
      </c>
      <c r="D258" s="20"/>
      <c r="E258" s="20"/>
    </row>
    <row r="259" spans="2:5" x14ac:dyDescent="0.3">
      <c r="B259" s="23" t="s">
        <v>39</v>
      </c>
      <c r="C259" s="40">
        <v>33</v>
      </c>
      <c r="D259" s="20"/>
      <c r="E259" s="20"/>
    </row>
    <row r="260" spans="2:5" x14ac:dyDescent="0.3">
      <c r="B260" s="23" t="s">
        <v>40</v>
      </c>
      <c r="C260" s="40">
        <v>140</v>
      </c>
      <c r="D260" s="20"/>
      <c r="E260" s="20"/>
    </row>
    <row r="261" spans="2:5" x14ac:dyDescent="0.3">
      <c r="B261" s="23" t="s">
        <v>43</v>
      </c>
      <c r="C261" s="40">
        <v>39</v>
      </c>
      <c r="D261" s="20"/>
      <c r="E261" s="20"/>
    </row>
    <row r="262" spans="2:5" x14ac:dyDescent="0.3">
      <c r="B262" s="23" t="s">
        <v>38</v>
      </c>
      <c r="C262" s="40">
        <v>38</v>
      </c>
      <c r="D262" s="20"/>
      <c r="E262" s="20"/>
    </row>
    <row r="263" spans="2:5" x14ac:dyDescent="0.3">
      <c r="B263" s="23" t="s">
        <v>41</v>
      </c>
      <c r="C263" s="40">
        <v>32</v>
      </c>
      <c r="D263" s="20"/>
      <c r="E263" s="20"/>
    </row>
    <row r="264" spans="2:5" x14ac:dyDescent="0.3">
      <c r="B264" s="16" t="s">
        <v>4</v>
      </c>
      <c r="C264" s="38">
        <v>210</v>
      </c>
      <c r="D264" s="25">
        <f>C265/C264</f>
        <v>0.42857142857142855</v>
      </c>
      <c r="E264" s="25">
        <f>C265/(C264-C267-C270-C271)</f>
        <v>0.54216867469879515</v>
      </c>
    </row>
    <row r="265" spans="2:5" x14ac:dyDescent="0.3">
      <c r="B265" s="22" t="s">
        <v>79</v>
      </c>
      <c r="C265" s="39">
        <v>90</v>
      </c>
      <c r="D265" s="20"/>
      <c r="E265" s="20"/>
    </row>
    <row r="266" spans="2:5" x14ac:dyDescent="0.3">
      <c r="B266" s="22" t="s">
        <v>37</v>
      </c>
      <c r="C266" s="39">
        <v>3</v>
      </c>
      <c r="D266" s="20"/>
      <c r="E266" s="20"/>
    </row>
    <row r="267" spans="2:5" x14ac:dyDescent="0.3">
      <c r="B267" s="23" t="s">
        <v>40</v>
      </c>
      <c r="C267" s="40">
        <v>2</v>
      </c>
      <c r="D267" s="20"/>
      <c r="E267" s="20"/>
    </row>
    <row r="268" spans="2:5" x14ac:dyDescent="0.3">
      <c r="B268" s="23" t="s">
        <v>38</v>
      </c>
      <c r="C268" s="40">
        <v>1</v>
      </c>
      <c r="D268" s="20"/>
      <c r="E268" s="20"/>
    </row>
    <row r="269" spans="2:5" x14ac:dyDescent="0.3">
      <c r="B269" s="22" t="s">
        <v>44</v>
      </c>
      <c r="C269" s="39">
        <v>117</v>
      </c>
      <c r="D269" s="20"/>
      <c r="E269" s="20"/>
    </row>
    <row r="270" spans="2:5" x14ac:dyDescent="0.3">
      <c r="B270" s="23" t="s">
        <v>39</v>
      </c>
      <c r="C270" s="40">
        <v>6</v>
      </c>
      <c r="D270" s="20"/>
      <c r="E270" s="20"/>
    </row>
    <row r="271" spans="2:5" x14ac:dyDescent="0.3">
      <c r="B271" s="23" t="s">
        <v>40</v>
      </c>
      <c r="C271" s="40">
        <v>36</v>
      </c>
      <c r="D271" s="20"/>
      <c r="E271" s="20"/>
    </row>
    <row r="272" spans="2:5" x14ac:dyDescent="0.3">
      <c r="B272" s="23" t="s">
        <v>43</v>
      </c>
      <c r="C272" s="40">
        <v>51</v>
      </c>
      <c r="D272" s="20"/>
      <c r="E272" s="20"/>
    </row>
    <row r="273" spans="2:5" x14ac:dyDescent="0.3">
      <c r="B273" s="23" t="s">
        <v>38</v>
      </c>
      <c r="C273" s="40">
        <v>10</v>
      </c>
      <c r="D273" s="20"/>
      <c r="E273" s="20"/>
    </row>
    <row r="274" spans="2:5" x14ac:dyDescent="0.3">
      <c r="B274" s="23" t="s">
        <v>41</v>
      </c>
      <c r="C274" s="40">
        <v>14</v>
      </c>
      <c r="D274" s="20"/>
      <c r="E274" s="20"/>
    </row>
    <row r="275" spans="2:5" x14ac:dyDescent="0.3">
      <c r="B275" s="16" t="s">
        <v>15</v>
      </c>
      <c r="C275" s="38">
        <v>52</v>
      </c>
      <c r="D275" s="25">
        <f>C276/C275</f>
        <v>0.51923076923076927</v>
      </c>
      <c r="E275" s="25">
        <f>C276/(C275-C280)</f>
        <v>0.75</v>
      </c>
    </row>
    <row r="276" spans="2:5" x14ac:dyDescent="0.3">
      <c r="B276" s="22" t="s">
        <v>79</v>
      </c>
      <c r="C276" s="39">
        <v>27</v>
      </c>
      <c r="D276" s="20"/>
      <c r="E276" s="20"/>
    </row>
    <row r="277" spans="2:5" x14ac:dyDescent="0.3">
      <c r="B277" s="22" t="s">
        <v>37</v>
      </c>
      <c r="C277" s="39">
        <v>2</v>
      </c>
      <c r="D277" s="20"/>
      <c r="E277" s="20"/>
    </row>
    <row r="278" spans="2:5" x14ac:dyDescent="0.3">
      <c r="B278" s="23" t="s">
        <v>41</v>
      </c>
      <c r="C278" s="40">
        <v>2</v>
      </c>
      <c r="D278" s="20"/>
      <c r="E278" s="20"/>
    </row>
    <row r="279" spans="2:5" x14ac:dyDescent="0.3">
      <c r="B279" s="22" t="s">
        <v>44</v>
      </c>
      <c r="C279" s="39">
        <v>23</v>
      </c>
      <c r="D279" s="20"/>
      <c r="E279" s="20"/>
    </row>
    <row r="280" spans="2:5" x14ac:dyDescent="0.3">
      <c r="B280" s="23" t="s">
        <v>40</v>
      </c>
      <c r="C280" s="40">
        <v>16</v>
      </c>
      <c r="D280" s="20"/>
      <c r="E280" s="20"/>
    </row>
    <row r="281" spans="2:5" x14ac:dyDescent="0.3">
      <c r="B281" s="23" t="s">
        <v>43</v>
      </c>
      <c r="C281" s="40">
        <v>5</v>
      </c>
      <c r="D281" s="20"/>
      <c r="E281" s="20"/>
    </row>
    <row r="282" spans="2:5" x14ac:dyDescent="0.3">
      <c r="B282" s="23" t="s">
        <v>41</v>
      </c>
      <c r="C282" s="40">
        <v>2</v>
      </c>
      <c r="D282" s="20"/>
      <c r="E282" s="20"/>
    </row>
    <row r="283" spans="2:5" x14ac:dyDescent="0.3">
      <c r="B283" s="16" t="s">
        <v>62</v>
      </c>
      <c r="C283" s="38">
        <v>30</v>
      </c>
      <c r="D283" s="25">
        <f>C284/C283</f>
        <v>0.26666666666666666</v>
      </c>
      <c r="E283" s="25">
        <f>C284/(C283-C286-C289-C290)</f>
        <v>0.47058823529411764</v>
      </c>
    </row>
    <row r="284" spans="2:5" x14ac:dyDescent="0.3">
      <c r="B284" s="22" t="s">
        <v>79</v>
      </c>
      <c r="C284" s="39">
        <v>8</v>
      </c>
      <c r="D284" s="20"/>
      <c r="E284" s="20"/>
    </row>
    <row r="285" spans="2:5" x14ac:dyDescent="0.3">
      <c r="B285" s="22" t="s">
        <v>37</v>
      </c>
      <c r="C285" s="39">
        <v>2</v>
      </c>
      <c r="D285" s="20"/>
      <c r="E285" s="20"/>
    </row>
    <row r="286" spans="2:5" x14ac:dyDescent="0.3">
      <c r="B286" s="23" t="s">
        <v>40</v>
      </c>
      <c r="C286" s="40">
        <v>1</v>
      </c>
      <c r="D286" s="20"/>
      <c r="E286" s="20"/>
    </row>
    <row r="287" spans="2:5" x14ac:dyDescent="0.3">
      <c r="B287" s="23" t="s">
        <v>41</v>
      </c>
      <c r="C287" s="40">
        <v>1</v>
      </c>
      <c r="D287" s="20"/>
      <c r="E287" s="20"/>
    </row>
    <row r="288" spans="2:5" x14ac:dyDescent="0.3">
      <c r="B288" s="22" t="s">
        <v>44</v>
      </c>
      <c r="C288" s="39">
        <v>20</v>
      </c>
      <c r="D288" s="20"/>
      <c r="E288" s="20"/>
    </row>
    <row r="289" spans="2:5" x14ac:dyDescent="0.3">
      <c r="B289" s="23" t="s">
        <v>39</v>
      </c>
      <c r="C289" s="40">
        <v>3</v>
      </c>
      <c r="D289" s="20"/>
      <c r="E289" s="20"/>
    </row>
    <row r="290" spans="2:5" x14ac:dyDescent="0.3">
      <c r="B290" s="23" t="s">
        <v>40</v>
      </c>
      <c r="C290" s="40">
        <v>9</v>
      </c>
      <c r="D290" s="20"/>
      <c r="E290" s="20"/>
    </row>
    <row r="291" spans="2:5" x14ac:dyDescent="0.3">
      <c r="B291" s="23" t="s">
        <v>43</v>
      </c>
      <c r="C291" s="40">
        <v>4</v>
      </c>
      <c r="D291" s="20"/>
      <c r="E291" s="20"/>
    </row>
    <row r="292" spans="2:5" x14ac:dyDescent="0.3">
      <c r="B292" s="23" t="s">
        <v>41</v>
      </c>
      <c r="C292" s="40">
        <v>4</v>
      </c>
      <c r="D292" s="20"/>
      <c r="E292" s="20"/>
    </row>
    <row r="293" spans="2:5" x14ac:dyDescent="0.3">
      <c r="B293" s="16" t="s">
        <v>54</v>
      </c>
      <c r="C293" s="38">
        <v>46</v>
      </c>
      <c r="D293" s="25">
        <f>C294/C293</f>
        <v>0.2608695652173913</v>
      </c>
      <c r="E293" s="25">
        <f>C294/(C293-C296-C299-C300)</f>
        <v>0.44444444444444442</v>
      </c>
    </row>
    <row r="294" spans="2:5" x14ac:dyDescent="0.3">
      <c r="B294" s="22" t="s">
        <v>79</v>
      </c>
      <c r="C294" s="39">
        <v>12</v>
      </c>
      <c r="D294" s="20"/>
      <c r="E294" s="20"/>
    </row>
    <row r="295" spans="2:5" x14ac:dyDescent="0.3">
      <c r="B295" s="22" t="s">
        <v>37</v>
      </c>
      <c r="C295" s="39">
        <v>8</v>
      </c>
      <c r="D295" s="20"/>
      <c r="E295" s="20"/>
    </row>
    <row r="296" spans="2:5" x14ac:dyDescent="0.3">
      <c r="B296" s="23" t="s">
        <v>40</v>
      </c>
      <c r="C296" s="40">
        <v>6</v>
      </c>
      <c r="D296" s="20"/>
      <c r="E296" s="20"/>
    </row>
    <row r="297" spans="2:5" x14ac:dyDescent="0.3">
      <c r="B297" s="23" t="s">
        <v>41</v>
      </c>
      <c r="C297" s="40">
        <v>2</v>
      </c>
      <c r="D297" s="20"/>
      <c r="E297" s="20"/>
    </row>
    <row r="298" spans="2:5" x14ac:dyDescent="0.3">
      <c r="B298" s="22" t="s">
        <v>44</v>
      </c>
      <c r="C298" s="39">
        <v>26</v>
      </c>
      <c r="D298" s="20"/>
      <c r="E298" s="20"/>
    </row>
    <row r="299" spans="2:5" x14ac:dyDescent="0.3">
      <c r="B299" s="23" t="s">
        <v>39</v>
      </c>
      <c r="C299" s="40">
        <v>3</v>
      </c>
      <c r="D299" s="20"/>
      <c r="E299" s="20"/>
    </row>
    <row r="300" spans="2:5" x14ac:dyDescent="0.3">
      <c r="B300" s="23" t="s">
        <v>40</v>
      </c>
      <c r="C300" s="40">
        <v>10</v>
      </c>
      <c r="D300" s="20"/>
      <c r="E300" s="20"/>
    </row>
    <row r="301" spans="2:5" x14ac:dyDescent="0.3">
      <c r="B301" s="23" t="s">
        <v>43</v>
      </c>
      <c r="C301" s="40">
        <v>3</v>
      </c>
      <c r="D301" s="20"/>
      <c r="E301" s="20"/>
    </row>
    <row r="302" spans="2:5" x14ac:dyDescent="0.3">
      <c r="B302" s="23" t="s">
        <v>41</v>
      </c>
      <c r="C302" s="40">
        <v>10</v>
      </c>
      <c r="D302" s="20"/>
      <c r="E302" s="20"/>
    </row>
    <row r="303" spans="2:5" x14ac:dyDescent="0.3">
      <c r="B303" s="16" t="s">
        <v>47</v>
      </c>
      <c r="C303" s="38">
        <v>16</v>
      </c>
      <c r="D303" s="25">
        <f>C304/C303</f>
        <v>0.3125</v>
      </c>
      <c r="E303" s="25">
        <f>C304/(C303-C306-C307)</f>
        <v>0.625</v>
      </c>
    </row>
    <row r="304" spans="2:5" x14ac:dyDescent="0.3">
      <c r="B304" s="22" t="s">
        <v>79</v>
      </c>
      <c r="C304" s="39">
        <v>5</v>
      </c>
      <c r="D304" s="20"/>
      <c r="E304" s="20"/>
    </row>
    <row r="305" spans="2:5" x14ac:dyDescent="0.3">
      <c r="B305" s="22" t="s">
        <v>44</v>
      </c>
      <c r="C305" s="39">
        <v>11</v>
      </c>
      <c r="D305" s="20"/>
      <c r="E305" s="20"/>
    </row>
    <row r="306" spans="2:5" x14ac:dyDescent="0.3">
      <c r="B306" s="23" t="s">
        <v>39</v>
      </c>
      <c r="C306" s="40">
        <v>2</v>
      </c>
      <c r="D306" s="20"/>
      <c r="E306" s="20"/>
    </row>
    <row r="307" spans="2:5" x14ac:dyDescent="0.3">
      <c r="B307" s="23" t="s">
        <v>40</v>
      </c>
      <c r="C307" s="40">
        <v>6</v>
      </c>
      <c r="D307" s="20"/>
      <c r="E307" s="20"/>
    </row>
    <row r="308" spans="2:5" x14ac:dyDescent="0.3">
      <c r="B308" s="23" t="s">
        <v>43</v>
      </c>
      <c r="C308" s="40">
        <v>3</v>
      </c>
      <c r="D308" s="20"/>
      <c r="E308" s="20"/>
    </row>
    <row r="309" spans="2:5" x14ac:dyDescent="0.3">
      <c r="B309" s="16" t="s">
        <v>56</v>
      </c>
      <c r="C309" s="38">
        <v>177</v>
      </c>
      <c r="D309" s="25">
        <f>C310/C309</f>
        <v>0.33333333333333331</v>
      </c>
      <c r="E309" s="25">
        <f>C310/(C309-C312-C313-C316-C317)</f>
        <v>0.61458333333333337</v>
      </c>
    </row>
    <row r="310" spans="2:5" x14ac:dyDescent="0.3">
      <c r="B310" s="22" t="s">
        <v>79</v>
      </c>
      <c r="C310" s="39">
        <v>59</v>
      </c>
      <c r="D310" s="20"/>
      <c r="E310" s="20"/>
    </row>
    <row r="311" spans="2:5" x14ac:dyDescent="0.3">
      <c r="B311" s="22" t="s">
        <v>37</v>
      </c>
      <c r="C311" s="39">
        <v>56</v>
      </c>
      <c r="D311" s="20"/>
      <c r="E311" s="20"/>
    </row>
    <row r="312" spans="2:5" x14ac:dyDescent="0.3">
      <c r="B312" s="23" t="s">
        <v>39</v>
      </c>
      <c r="C312" s="40">
        <v>5</v>
      </c>
      <c r="D312" s="20"/>
      <c r="E312" s="20"/>
    </row>
    <row r="313" spans="2:5" x14ac:dyDescent="0.3">
      <c r="B313" s="23" t="s">
        <v>40</v>
      </c>
      <c r="C313" s="40">
        <v>34</v>
      </c>
      <c r="D313" s="20"/>
      <c r="E313" s="20"/>
    </row>
    <row r="314" spans="2:5" x14ac:dyDescent="0.3">
      <c r="B314" s="23" t="s">
        <v>41</v>
      </c>
      <c r="C314" s="40">
        <v>17</v>
      </c>
      <c r="D314" s="20"/>
      <c r="E314" s="20"/>
    </row>
    <row r="315" spans="2:5" x14ac:dyDescent="0.3">
      <c r="B315" s="22" t="s">
        <v>44</v>
      </c>
      <c r="C315" s="39">
        <v>62</v>
      </c>
      <c r="D315" s="20"/>
      <c r="E315" s="20"/>
    </row>
    <row r="316" spans="2:5" x14ac:dyDescent="0.3">
      <c r="B316" s="23" t="s">
        <v>39</v>
      </c>
      <c r="C316" s="40">
        <v>4</v>
      </c>
      <c r="D316" s="20"/>
      <c r="E316" s="20"/>
    </row>
    <row r="317" spans="2:5" x14ac:dyDescent="0.3">
      <c r="B317" s="23" t="s">
        <v>40</v>
      </c>
      <c r="C317" s="40">
        <v>38</v>
      </c>
      <c r="D317" s="20"/>
      <c r="E317" s="20"/>
    </row>
    <row r="318" spans="2:5" x14ac:dyDescent="0.3">
      <c r="B318" s="23" t="s">
        <v>43</v>
      </c>
      <c r="C318" s="40">
        <v>11</v>
      </c>
      <c r="D318" s="20"/>
      <c r="E318" s="20"/>
    </row>
    <row r="319" spans="2:5" x14ac:dyDescent="0.3">
      <c r="B319" s="23" t="s">
        <v>38</v>
      </c>
      <c r="C319" s="40">
        <v>1</v>
      </c>
      <c r="D319" s="20"/>
      <c r="E319" s="20"/>
    </row>
    <row r="320" spans="2:5" x14ac:dyDescent="0.3">
      <c r="B320" s="23" t="s">
        <v>41</v>
      </c>
      <c r="C320" s="40">
        <v>8</v>
      </c>
      <c r="D320" s="20"/>
      <c r="E320" s="20"/>
    </row>
    <row r="321" spans="2:5" x14ac:dyDescent="0.3">
      <c r="B321" s="16" t="s">
        <v>17</v>
      </c>
      <c r="C321" s="38">
        <v>118</v>
      </c>
      <c r="D321" s="25">
        <f>C322/C321</f>
        <v>0.3728813559322034</v>
      </c>
      <c r="E321" s="25">
        <f>C322/(C321-C324-C327-C328)</f>
        <v>0.61971830985915488</v>
      </c>
    </row>
    <row r="322" spans="2:5" x14ac:dyDescent="0.3">
      <c r="B322" s="22" t="s">
        <v>79</v>
      </c>
      <c r="C322" s="39">
        <v>44</v>
      </c>
      <c r="D322" s="20"/>
      <c r="E322" s="20"/>
    </row>
    <row r="323" spans="2:5" x14ac:dyDescent="0.3">
      <c r="B323" s="22" t="s">
        <v>37</v>
      </c>
      <c r="C323" s="39">
        <v>3</v>
      </c>
      <c r="D323" s="20"/>
      <c r="E323" s="20"/>
    </row>
    <row r="324" spans="2:5" x14ac:dyDescent="0.3">
      <c r="B324" s="23" t="s">
        <v>39</v>
      </c>
      <c r="C324" s="40">
        <v>2</v>
      </c>
      <c r="D324" s="20"/>
      <c r="E324" s="20"/>
    </row>
    <row r="325" spans="2:5" x14ac:dyDescent="0.3">
      <c r="B325" s="23" t="s">
        <v>41</v>
      </c>
      <c r="C325" s="40">
        <v>1</v>
      </c>
      <c r="D325" s="20"/>
      <c r="E325" s="20"/>
    </row>
    <row r="326" spans="2:5" x14ac:dyDescent="0.3">
      <c r="B326" s="22" t="s">
        <v>44</v>
      </c>
      <c r="C326" s="39">
        <v>71</v>
      </c>
      <c r="D326" s="20"/>
      <c r="E326" s="20"/>
    </row>
    <row r="327" spans="2:5" x14ac:dyDescent="0.3">
      <c r="B327" s="23" t="s">
        <v>39</v>
      </c>
      <c r="C327" s="40">
        <v>9</v>
      </c>
      <c r="D327" s="20"/>
      <c r="E327" s="20"/>
    </row>
    <row r="328" spans="2:5" x14ac:dyDescent="0.3">
      <c r="B328" s="23" t="s">
        <v>40</v>
      </c>
      <c r="C328" s="40">
        <v>36</v>
      </c>
      <c r="D328" s="20"/>
      <c r="E328" s="20"/>
    </row>
    <row r="329" spans="2:5" x14ac:dyDescent="0.3">
      <c r="B329" s="23" t="s">
        <v>43</v>
      </c>
      <c r="C329" s="40">
        <v>16</v>
      </c>
      <c r="D329" s="20"/>
      <c r="E329" s="20"/>
    </row>
    <row r="330" spans="2:5" x14ac:dyDescent="0.3">
      <c r="B330" s="23" t="s">
        <v>38</v>
      </c>
      <c r="C330" s="40">
        <v>4</v>
      </c>
      <c r="D330" s="20"/>
      <c r="E330" s="20"/>
    </row>
    <row r="331" spans="2:5" x14ac:dyDescent="0.3">
      <c r="B331" s="23" t="s">
        <v>41</v>
      </c>
      <c r="C331" s="40">
        <v>6</v>
      </c>
      <c r="D331" s="20"/>
      <c r="E331" s="20"/>
    </row>
    <row r="332" spans="2:5" x14ac:dyDescent="0.3">
      <c r="B332" s="16" t="s">
        <v>11</v>
      </c>
      <c r="C332" s="38">
        <v>117</v>
      </c>
      <c r="D332" s="25">
        <f>C333/C332</f>
        <v>0.13675213675213677</v>
      </c>
      <c r="E332" s="25">
        <f>C333/(C332-C335-C336-C340-C341)</f>
        <v>0.25</v>
      </c>
    </row>
    <row r="333" spans="2:5" x14ac:dyDescent="0.3">
      <c r="B333" s="22" t="s">
        <v>79</v>
      </c>
      <c r="C333" s="39">
        <v>16</v>
      </c>
      <c r="D333" s="20"/>
      <c r="E333" s="20"/>
    </row>
    <row r="334" spans="2:5" x14ac:dyDescent="0.3">
      <c r="B334" s="22" t="s">
        <v>37</v>
      </c>
      <c r="C334" s="39">
        <v>14</v>
      </c>
      <c r="D334" s="20"/>
      <c r="E334" s="20"/>
    </row>
    <row r="335" spans="2:5" x14ac:dyDescent="0.3">
      <c r="B335" s="23" t="s">
        <v>39</v>
      </c>
      <c r="C335" s="40">
        <v>2</v>
      </c>
      <c r="D335" s="20"/>
      <c r="E335" s="20"/>
    </row>
    <row r="336" spans="2:5" x14ac:dyDescent="0.3">
      <c r="B336" s="23" t="s">
        <v>40</v>
      </c>
      <c r="C336" s="40">
        <v>1</v>
      </c>
      <c r="D336" s="20"/>
      <c r="E336" s="20"/>
    </row>
    <row r="337" spans="2:5" x14ac:dyDescent="0.3">
      <c r="B337" s="23" t="s">
        <v>38</v>
      </c>
      <c r="C337" s="40">
        <v>4</v>
      </c>
      <c r="D337" s="20"/>
      <c r="E337" s="20"/>
    </row>
    <row r="338" spans="2:5" x14ac:dyDescent="0.3">
      <c r="B338" s="23" t="s">
        <v>41</v>
      </c>
      <c r="C338" s="40">
        <v>7</v>
      </c>
      <c r="D338" s="20"/>
      <c r="E338" s="20"/>
    </row>
    <row r="339" spans="2:5" x14ac:dyDescent="0.3">
      <c r="B339" s="22" t="s">
        <v>44</v>
      </c>
      <c r="C339" s="39">
        <v>87</v>
      </c>
      <c r="D339" s="20"/>
      <c r="E339" s="20"/>
    </row>
    <row r="340" spans="2:5" x14ac:dyDescent="0.3">
      <c r="B340" s="23" t="s">
        <v>39</v>
      </c>
      <c r="C340" s="40">
        <v>9</v>
      </c>
      <c r="D340" s="20"/>
      <c r="E340" s="20"/>
    </row>
    <row r="341" spans="2:5" x14ac:dyDescent="0.3">
      <c r="B341" s="23" t="s">
        <v>40</v>
      </c>
      <c r="C341" s="40">
        <v>41</v>
      </c>
      <c r="D341" s="20"/>
      <c r="E341" s="20"/>
    </row>
    <row r="342" spans="2:5" x14ac:dyDescent="0.3">
      <c r="B342" s="23" t="s">
        <v>43</v>
      </c>
      <c r="C342" s="40">
        <v>32</v>
      </c>
      <c r="D342" s="20"/>
      <c r="E342" s="20"/>
    </row>
    <row r="343" spans="2:5" x14ac:dyDescent="0.3">
      <c r="B343" s="23" t="s">
        <v>38</v>
      </c>
      <c r="C343" s="40">
        <v>2</v>
      </c>
      <c r="D343" s="20"/>
      <c r="E343" s="20"/>
    </row>
    <row r="344" spans="2:5" x14ac:dyDescent="0.3">
      <c r="B344" s="23" t="s">
        <v>41</v>
      </c>
      <c r="C344" s="40">
        <v>3</v>
      </c>
      <c r="D344" s="20"/>
      <c r="E344" s="20"/>
    </row>
    <row r="345" spans="2:5" x14ac:dyDescent="0.3">
      <c r="B345" s="16" t="s">
        <v>65</v>
      </c>
      <c r="C345" s="38">
        <v>115</v>
      </c>
      <c r="D345" s="25">
        <f>C346/C345</f>
        <v>0.4956521739130435</v>
      </c>
      <c r="E345" s="25">
        <f>C346/(C345-C348-C349-C352-C353)</f>
        <v>0.82608695652173914</v>
      </c>
    </row>
    <row r="346" spans="2:5" x14ac:dyDescent="0.3">
      <c r="B346" s="22" t="s">
        <v>79</v>
      </c>
      <c r="C346" s="39">
        <v>57</v>
      </c>
      <c r="D346" s="20"/>
      <c r="E346" s="20"/>
    </row>
    <row r="347" spans="2:5" x14ac:dyDescent="0.3">
      <c r="B347" s="22" t="s">
        <v>37</v>
      </c>
      <c r="C347" s="39">
        <v>13</v>
      </c>
      <c r="D347" s="20"/>
      <c r="E347" s="20"/>
    </row>
    <row r="348" spans="2:5" x14ac:dyDescent="0.3">
      <c r="B348" s="23" t="s">
        <v>39</v>
      </c>
      <c r="C348" s="40">
        <v>1</v>
      </c>
      <c r="D348" s="20"/>
      <c r="E348" s="20"/>
    </row>
    <row r="349" spans="2:5" x14ac:dyDescent="0.3">
      <c r="B349" s="23" t="s">
        <v>40</v>
      </c>
      <c r="C349" s="40">
        <v>10</v>
      </c>
      <c r="D349" s="20"/>
      <c r="E349" s="20"/>
    </row>
    <row r="350" spans="2:5" x14ac:dyDescent="0.3">
      <c r="B350" s="23" t="s">
        <v>41</v>
      </c>
      <c r="C350" s="40">
        <v>2</v>
      </c>
      <c r="D350" s="20"/>
      <c r="E350" s="20"/>
    </row>
    <row r="351" spans="2:5" x14ac:dyDescent="0.3">
      <c r="B351" s="22" t="s">
        <v>44</v>
      </c>
      <c r="C351" s="39">
        <v>45</v>
      </c>
      <c r="D351" s="20"/>
      <c r="E351" s="20"/>
    </row>
    <row r="352" spans="2:5" x14ac:dyDescent="0.3">
      <c r="B352" s="23" t="s">
        <v>39</v>
      </c>
      <c r="C352" s="40">
        <v>11</v>
      </c>
      <c r="D352" s="20"/>
      <c r="E352" s="20"/>
    </row>
    <row r="353" spans="2:5" x14ac:dyDescent="0.3">
      <c r="B353" s="23" t="s">
        <v>40</v>
      </c>
      <c r="C353" s="40">
        <v>24</v>
      </c>
      <c r="D353" s="20"/>
      <c r="E353" s="20"/>
    </row>
    <row r="354" spans="2:5" x14ac:dyDescent="0.3">
      <c r="B354" s="23" t="s">
        <v>43</v>
      </c>
      <c r="C354" s="40">
        <v>2</v>
      </c>
      <c r="D354" s="20"/>
      <c r="E354" s="20"/>
    </row>
    <row r="355" spans="2:5" x14ac:dyDescent="0.3">
      <c r="B355" s="23" t="s">
        <v>38</v>
      </c>
      <c r="C355" s="40">
        <v>5</v>
      </c>
      <c r="D355" s="20"/>
      <c r="E355" s="20"/>
    </row>
    <row r="356" spans="2:5" x14ac:dyDescent="0.3">
      <c r="B356" s="23" t="s">
        <v>41</v>
      </c>
      <c r="C356" s="40">
        <v>3</v>
      </c>
      <c r="D356" s="20"/>
      <c r="E356" s="20"/>
    </row>
    <row r="357" spans="2:5" x14ac:dyDescent="0.3">
      <c r="B357" s="16" t="s">
        <v>45</v>
      </c>
      <c r="C357" s="38">
        <v>282</v>
      </c>
      <c r="D357" s="25">
        <f>C358/C357</f>
        <v>0.35815602836879434</v>
      </c>
      <c r="E357" s="25">
        <f>C358/(C357-C360-C361-C365-C366)</f>
        <v>0.60119047619047616</v>
      </c>
    </row>
    <row r="358" spans="2:5" x14ac:dyDescent="0.3">
      <c r="B358" s="22" t="s">
        <v>79</v>
      </c>
      <c r="C358" s="39">
        <v>101</v>
      </c>
      <c r="D358" s="20"/>
      <c r="E358" s="20"/>
    </row>
    <row r="359" spans="2:5" x14ac:dyDescent="0.3">
      <c r="B359" s="22" t="s">
        <v>37</v>
      </c>
      <c r="C359" s="39">
        <v>11</v>
      </c>
      <c r="D359" s="20"/>
      <c r="E359" s="20"/>
    </row>
    <row r="360" spans="2:5" x14ac:dyDescent="0.3">
      <c r="B360" s="23" t="s">
        <v>39</v>
      </c>
      <c r="C360" s="40">
        <v>1</v>
      </c>
      <c r="D360" s="20"/>
      <c r="E360" s="20"/>
    </row>
    <row r="361" spans="2:5" x14ac:dyDescent="0.3">
      <c r="B361" s="23" t="s">
        <v>40</v>
      </c>
      <c r="C361" s="40">
        <v>5</v>
      </c>
      <c r="D361" s="20"/>
      <c r="E361" s="20"/>
    </row>
    <row r="362" spans="2:5" x14ac:dyDescent="0.3">
      <c r="B362" s="23" t="s">
        <v>38</v>
      </c>
      <c r="C362" s="40">
        <v>1</v>
      </c>
      <c r="D362" s="20"/>
      <c r="E362" s="20"/>
    </row>
    <row r="363" spans="2:5" x14ac:dyDescent="0.3">
      <c r="B363" s="23" t="s">
        <v>41</v>
      </c>
      <c r="C363" s="40">
        <v>4</v>
      </c>
      <c r="D363" s="20"/>
      <c r="E363" s="20"/>
    </row>
    <row r="364" spans="2:5" x14ac:dyDescent="0.3">
      <c r="B364" s="22" t="s">
        <v>44</v>
      </c>
      <c r="C364" s="39">
        <v>170</v>
      </c>
      <c r="D364" s="20"/>
      <c r="E364" s="20"/>
    </row>
    <row r="365" spans="2:5" x14ac:dyDescent="0.3">
      <c r="B365" s="23" t="s">
        <v>39</v>
      </c>
      <c r="C365" s="40">
        <v>20</v>
      </c>
      <c r="D365" s="20"/>
      <c r="E365" s="20"/>
    </row>
    <row r="366" spans="2:5" x14ac:dyDescent="0.3">
      <c r="B366" s="23" t="s">
        <v>40</v>
      </c>
      <c r="C366" s="40">
        <v>88</v>
      </c>
      <c r="D366" s="20"/>
      <c r="E366" s="20"/>
    </row>
    <row r="367" spans="2:5" x14ac:dyDescent="0.3">
      <c r="B367" s="23" t="s">
        <v>43</v>
      </c>
      <c r="C367" s="40">
        <v>38</v>
      </c>
      <c r="D367" s="20"/>
      <c r="E367" s="20"/>
    </row>
    <row r="368" spans="2:5" x14ac:dyDescent="0.3">
      <c r="B368" s="23" t="s">
        <v>38</v>
      </c>
      <c r="C368" s="40">
        <v>12</v>
      </c>
      <c r="D368" s="20"/>
      <c r="E368" s="20"/>
    </row>
    <row r="369" spans="2:5" x14ac:dyDescent="0.3">
      <c r="B369" s="23" t="s">
        <v>41</v>
      </c>
      <c r="C369" s="40">
        <v>12</v>
      </c>
      <c r="D369" s="20"/>
      <c r="E369" s="20"/>
    </row>
    <row r="370" spans="2:5" x14ac:dyDescent="0.3">
      <c r="B370" s="16" t="s">
        <v>78</v>
      </c>
      <c r="C370" s="38">
        <v>49</v>
      </c>
      <c r="D370" s="25">
        <f>C371/C370</f>
        <v>0.30612244897959184</v>
      </c>
      <c r="E370" s="25">
        <f>C371/(C370-C373-C375-C376)</f>
        <v>0.57692307692307687</v>
      </c>
    </row>
    <row r="371" spans="2:5" x14ac:dyDescent="0.3">
      <c r="B371" s="22" t="s">
        <v>79</v>
      </c>
      <c r="C371" s="39">
        <v>15</v>
      </c>
      <c r="D371" s="20"/>
      <c r="E371" s="20"/>
    </row>
    <row r="372" spans="2:5" x14ac:dyDescent="0.3">
      <c r="B372" s="22" t="s">
        <v>37</v>
      </c>
      <c r="C372" s="39">
        <v>1</v>
      </c>
      <c r="D372" s="20"/>
      <c r="E372" s="20"/>
    </row>
    <row r="373" spans="2:5" x14ac:dyDescent="0.3">
      <c r="B373" s="23" t="s">
        <v>40</v>
      </c>
      <c r="C373" s="40">
        <v>1</v>
      </c>
      <c r="D373" s="20"/>
      <c r="E373" s="20"/>
    </row>
    <row r="374" spans="2:5" x14ac:dyDescent="0.3">
      <c r="B374" s="22" t="s">
        <v>44</v>
      </c>
      <c r="C374" s="39">
        <v>33</v>
      </c>
      <c r="D374" s="20"/>
      <c r="E374" s="20"/>
    </row>
    <row r="375" spans="2:5" x14ac:dyDescent="0.3">
      <c r="B375" s="23" t="s">
        <v>39</v>
      </c>
      <c r="C375" s="40">
        <v>4</v>
      </c>
      <c r="D375" s="20"/>
      <c r="E375" s="20"/>
    </row>
    <row r="376" spans="2:5" x14ac:dyDescent="0.3">
      <c r="B376" s="23" t="s">
        <v>40</v>
      </c>
      <c r="C376" s="40">
        <v>18</v>
      </c>
      <c r="D376" s="20"/>
      <c r="E376" s="20"/>
    </row>
    <row r="377" spans="2:5" x14ac:dyDescent="0.3">
      <c r="B377" s="23" t="s">
        <v>43</v>
      </c>
      <c r="C377" s="40">
        <v>4</v>
      </c>
      <c r="D377" s="20"/>
      <c r="E377" s="20"/>
    </row>
    <row r="378" spans="2:5" x14ac:dyDescent="0.3">
      <c r="B378" s="23" t="s">
        <v>38</v>
      </c>
      <c r="C378" s="40">
        <v>1</v>
      </c>
      <c r="D378" s="20"/>
      <c r="E378" s="20"/>
    </row>
    <row r="379" spans="2:5" x14ac:dyDescent="0.3">
      <c r="B379" s="23" t="s">
        <v>41</v>
      </c>
      <c r="C379" s="40">
        <v>6</v>
      </c>
      <c r="D379" s="20"/>
      <c r="E379" s="20"/>
    </row>
    <row r="380" spans="2:5" x14ac:dyDescent="0.3">
      <c r="B380" s="16" t="s">
        <v>22</v>
      </c>
      <c r="C380" s="38">
        <v>60</v>
      </c>
      <c r="D380" s="25">
        <f>C381/C380</f>
        <v>0.51666666666666672</v>
      </c>
      <c r="E380" s="25">
        <f>C381/(C380-C383-C384)</f>
        <v>0.75609756097560976</v>
      </c>
    </row>
    <row r="381" spans="2:5" x14ac:dyDescent="0.3">
      <c r="B381" s="22" t="s">
        <v>79</v>
      </c>
      <c r="C381" s="39">
        <v>31</v>
      </c>
      <c r="D381" s="20"/>
      <c r="E381" s="20"/>
    </row>
    <row r="382" spans="2:5" x14ac:dyDescent="0.3">
      <c r="B382" s="22" t="s">
        <v>44</v>
      </c>
      <c r="C382" s="39">
        <v>29</v>
      </c>
      <c r="D382" s="20"/>
      <c r="E382" s="20"/>
    </row>
    <row r="383" spans="2:5" x14ac:dyDescent="0.3">
      <c r="B383" s="23" t="s">
        <v>39</v>
      </c>
      <c r="C383" s="40">
        <v>4</v>
      </c>
      <c r="D383" s="20"/>
      <c r="E383" s="20"/>
    </row>
    <row r="384" spans="2:5" x14ac:dyDescent="0.3">
      <c r="B384" s="23" t="s">
        <v>40</v>
      </c>
      <c r="C384" s="40">
        <v>15</v>
      </c>
      <c r="D384" s="20"/>
      <c r="E384" s="20"/>
    </row>
    <row r="385" spans="2:5" x14ac:dyDescent="0.3">
      <c r="B385" s="23" t="s">
        <v>43</v>
      </c>
      <c r="C385" s="40">
        <v>6</v>
      </c>
      <c r="D385" s="20"/>
      <c r="E385" s="20"/>
    </row>
    <row r="386" spans="2:5" x14ac:dyDescent="0.3">
      <c r="B386" s="23" t="s">
        <v>38</v>
      </c>
      <c r="C386" s="40">
        <v>1</v>
      </c>
      <c r="D386" s="20"/>
      <c r="E386" s="20"/>
    </row>
    <row r="387" spans="2:5" x14ac:dyDescent="0.3">
      <c r="B387" s="23" t="s">
        <v>41</v>
      </c>
      <c r="C387" s="40">
        <v>3</v>
      </c>
      <c r="D387" s="20"/>
      <c r="E387" s="20"/>
    </row>
    <row r="388" spans="2:5" x14ac:dyDescent="0.3">
      <c r="B388" s="16" t="s">
        <v>5</v>
      </c>
      <c r="C388" s="38">
        <v>1240</v>
      </c>
      <c r="D388" s="25">
        <f>C389/C388</f>
        <v>0.46209677419354839</v>
      </c>
      <c r="E388" s="25">
        <f>C389/(C388-C391-C392-C396-C397)</f>
        <v>0.64819004524886881</v>
      </c>
    </row>
    <row r="389" spans="2:5" x14ac:dyDescent="0.3">
      <c r="B389" s="22" t="s">
        <v>79</v>
      </c>
      <c r="C389" s="39">
        <v>573</v>
      </c>
      <c r="D389" s="20"/>
      <c r="E389" s="20"/>
    </row>
    <row r="390" spans="2:5" x14ac:dyDescent="0.3">
      <c r="B390" s="22" t="s">
        <v>37</v>
      </c>
      <c r="C390" s="39">
        <v>41</v>
      </c>
      <c r="D390" s="20"/>
      <c r="E390" s="20"/>
    </row>
    <row r="391" spans="2:5" x14ac:dyDescent="0.3">
      <c r="B391" s="23" t="s">
        <v>39</v>
      </c>
      <c r="C391" s="40">
        <v>14</v>
      </c>
      <c r="D391" s="20"/>
      <c r="E391" s="20"/>
    </row>
    <row r="392" spans="2:5" x14ac:dyDescent="0.3">
      <c r="B392" s="23" t="s">
        <v>40</v>
      </c>
      <c r="C392" s="40">
        <v>10</v>
      </c>
      <c r="D392" s="20"/>
      <c r="E392" s="20"/>
    </row>
    <row r="393" spans="2:5" x14ac:dyDescent="0.3">
      <c r="B393" s="23" t="s">
        <v>38</v>
      </c>
      <c r="C393" s="40">
        <v>8</v>
      </c>
      <c r="D393" s="20"/>
      <c r="E393" s="20"/>
    </row>
    <row r="394" spans="2:5" x14ac:dyDescent="0.3">
      <c r="B394" s="23" t="s">
        <v>41</v>
      </c>
      <c r="C394" s="40">
        <v>9</v>
      </c>
      <c r="D394" s="20"/>
      <c r="E394" s="20"/>
    </row>
    <row r="395" spans="2:5" x14ac:dyDescent="0.3">
      <c r="B395" s="22" t="s">
        <v>44</v>
      </c>
      <c r="C395" s="39">
        <v>626</v>
      </c>
      <c r="D395" s="20"/>
      <c r="E395" s="20"/>
    </row>
    <row r="396" spans="2:5" x14ac:dyDescent="0.3">
      <c r="B396" s="23" t="s">
        <v>39</v>
      </c>
      <c r="C396" s="40">
        <v>82</v>
      </c>
      <c r="D396" s="20"/>
      <c r="E396" s="20"/>
    </row>
    <row r="397" spans="2:5" x14ac:dyDescent="0.3">
      <c r="B397" s="23" t="s">
        <v>40</v>
      </c>
      <c r="C397" s="40">
        <v>250</v>
      </c>
      <c r="D397" s="20"/>
      <c r="E397" s="20"/>
    </row>
    <row r="398" spans="2:5" x14ac:dyDescent="0.3">
      <c r="B398" s="23" t="s">
        <v>43</v>
      </c>
      <c r="C398" s="40">
        <v>191</v>
      </c>
      <c r="D398" s="20"/>
      <c r="E398" s="20"/>
    </row>
    <row r="399" spans="2:5" x14ac:dyDescent="0.3">
      <c r="B399" s="23" t="s">
        <v>38</v>
      </c>
      <c r="C399" s="40">
        <v>47</v>
      </c>
      <c r="D399" s="20"/>
      <c r="E399" s="20"/>
    </row>
    <row r="400" spans="2:5" x14ac:dyDescent="0.3">
      <c r="B400" s="23" t="s">
        <v>41</v>
      </c>
      <c r="C400" s="40">
        <v>56</v>
      </c>
      <c r="D400" s="20"/>
      <c r="E400" s="20"/>
    </row>
    <row r="401" spans="2:5" x14ac:dyDescent="0.3">
      <c r="B401" s="16" t="s">
        <v>46</v>
      </c>
      <c r="C401" s="38">
        <v>177</v>
      </c>
      <c r="D401" s="25">
        <f>C402/C401</f>
        <v>0.41807909604519772</v>
      </c>
      <c r="E401" s="25">
        <f>C402/(C401-C404-C407-C408)</f>
        <v>0.51034482758620692</v>
      </c>
    </row>
    <row r="402" spans="2:5" x14ac:dyDescent="0.3">
      <c r="B402" s="22" t="s">
        <v>79</v>
      </c>
      <c r="C402" s="39">
        <v>74</v>
      </c>
      <c r="D402" s="20"/>
      <c r="E402" s="20"/>
    </row>
    <row r="403" spans="2:5" x14ac:dyDescent="0.3">
      <c r="B403" s="22" t="s">
        <v>37</v>
      </c>
      <c r="C403" s="39">
        <v>2</v>
      </c>
      <c r="D403" s="20"/>
      <c r="E403" s="20"/>
    </row>
    <row r="404" spans="2:5" x14ac:dyDescent="0.3">
      <c r="B404" s="23" t="s">
        <v>40</v>
      </c>
      <c r="C404" s="40">
        <v>1</v>
      </c>
      <c r="D404" s="20"/>
      <c r="E404" s="20"/>
    </row>
    <row r="405" spans="2:5" x14ac:dyDescent="0.3">
      <c r="B405" s="23" t="s">
        <v>41</v>
      </c>
      <c r="C405" s="40">
        <v>1</v>
      </c>
      <c r="D405" s="20"/>
      <c r="E405" s="20"/>
    </row>
    <row r="406" spans="2:5" x14ac:dyDescent="0.3">
      <c r="B406" s="22" t="s">
        <v>44</v>
      </c>
      <c r="C406" s="39">
        <v>101</v>
      </c>
      <c r="D406" s="20"/>
      <c r="E406" s="20"/>
    </row>
    <row r="407" spans="2:5" x14ac:dyDescent="0.3">
      <c r="B407" s="23" t="s">
        <v>39</v>
      </c>
      <c r="C407" s="40">
        <v>10</v>
      </c>
      <c r="D407" s="20"/>
      <c r="E407" s="20"/>
    </row>
    <row r="408" spans="2:5" x14ac:dyDescent="0.3">
      <c r="B408" s="23" t="s">
        <v>40</v>
      </c>
      <c r="C408" s="40">
        <v>21</v>
      </c>
      <c r="D408" s="20"/>
      <c r="E408" s="20"/>
    </row>
    <row r="409" spans="2:5" x14ac:dyDescent="0.3">
      <c r="B409" s="23" t="s">
        <v>43</v>
      </c>
      <c r="C409" s="40">
        <v>34</v>
      </c>
      <c r="D409" s="20"/>
      <c r="E409" s="20"/>
    </row>
    <row r="410" spans="2:5" x14ac:dyDescent="0.3">
      <c r="B410" s="23" t="s">
        <v>38</v>
      </c>
      <c r="C410" s="40">
        <v>31</v>
      </c>
      <c r="D410" s="20"/>
      <c r="E410" s="20"/>
    </row>
    <row r="411" spans="2:5" x14ac:dyDescent="0.3">
      <c r="B411" s="23" t="s">
        <v>41</v>
      </c>
      <c r="C411" s="40">
        <v>5</v>
      </c>
      <c r="D411" s="20"/>
      <c r="E411" s="20"/>
    </row>
    <row r="412" spans="2:5" x14ac:dyDescent="0.3">
      <c r="B412" s="16" t="s">
        <v>13</v>
      </c>
      <c r="C412" s="38">
        <v>245</v>
      </c>
      <c r="D412" s="25">
        <f>C413/C412</f>
        <v>0.40816326530612246</v>
      </c>
      <c r="E412" s="25">
        <f>C413/(C412-C415-C416-C420-C421)</f>
        <v>0.60240963855421692</v>
      </c>
    </row>
    <row r="413" spans="2:5" x14ac:dyDescent="0.3">
      <c r="B413" s="22" t="s">
        <v>79</v>
      </c>
      <c r="C413" s="39">
        <v>100</v>
      </c>
      <c r="D413" s="20"/>
      <c r="E413" s="20"/>
    </row>
    <row r="414" spans="2:5" x14ac:dyDescent="0.3">
      <c r="B414" s="22" t="s">
        <v>37</v>
      </c>
      <c r="C414" s="39">
        <v>10</v>
      </c>
      <c r="D414" s="20"/>
      <c r="E414" s="20"/>
    </row>
    <row r="415" spans="2:5" x14ac:dyDescent="0.3">
      <c r="B415" s="23" t="s">
        <v>39</v>
      </c>
      <c r="C415" s="40">
        <v>2</v>
      </c>
      <c r="D415" s="20"/>
      <c r="E415" s="20"/>
    </row>
    <row r="416" spans="2:5" x14ac:dyDescent="0.3">
      <c r="B416" s="23" t="s">
        <v>40</v>
      </c>
      <c r="C416" s="40">
        <v>6</v>
      </c>
      <c r="D416" s="20"/>
      <c r="E416" s="20"/>
    </row>
    <row r="417" spans="2:5" x14ac:dyDescent="0.3">
      <c r="B417" s="23" t="s">
        <v>38</v>
      </c>
      <c r="C417" s="40">
        <v>1</v>
      </c>
      <c r="D417" s="20"/>
      <c r="E417" s="20"/>
    </row>
    <row r="418" spans="2:5" x14ac:dyDescent="0.3">
      <c r="B418" s="23" t="s">
        <v>41</v>
      </c>
      <c r="C418" s="40">
        <v>1</v>
      </c>
      <c r="D418" s="20"/>
      <c r="E418" s="20"/>
    </row>
    <row r="419" spans="2:5" x14ac:dyDescent="0.3">
      <c r="B419" s="22" t="s">
        <v>44</v>
      </c>
      <c r="C419" s="39">
        <v>135</v>
      </c>
      <c r="D419" s="20"/>
      <c r="E419" s="20"/>
    </row>
    <row r="420" spans="2:5" x14ac:dyDescent="0.3">
      <c r="B420" s="23" t="s">
        <v>39</v>
      </c>
      <c r="C420" s="40">
        <v>10</v>
      </c>
      <c r="D420" s="20"/>
      <c r="E420" s="20"/>
    </row>
    <row r="421" spans="2:5" x14ac:dyDescent="0.3">
      <c r="B421" s="23" t="s">
        <v>40</v>
      </c>
      <c r="C421" s="40">
        <v>61</v>
      </c>
      <c r="D421" s="20"/>
      <c r="E421" s="20"/>
    </row>
    <row r="422" spans="2:5" x14ac:dyDescent="0.3">
      <c r="B422" s="23" t="s">
        <v>43</v>
      </c>
      <c r="C422" s="40">
        <v>39</v>
      </c>
      <c r="D422" s="20"/>
      <c r="E422" s="20"/>
    </row>
    <row r="423" spans="2:5" x14ac:dyDescent="0.3">
      <c r="B423" s="23" t="s">
        <v>38</v>
      </c>
      <c r="C423" s="40">
        <v>15</v>
      </c>
      <c r="D423" s="20"/>
      <c r="E423" s="20"/>
    </row>
    <row r="424" spans="2:5" x14ac:dyDescent="0.3">
      <c r="B424" s="23" t="s">
        <v>41</v>
      </c>
      <c r="C424" s="40">
        <v>10</v>
      </c>
      <c r="D424" s="20"/>
      <c r="E424" s="20"/>
    </row>
    <row r="425" spans="2:5" x14ac:dyDescent="0.3">
      <c r="B425" s="16" t="s">
        <v>77</v>
      </c>
      <c r="C425" s="38">
        <v>54</v>
      </c>
      <c r="D425" s="25">
        <f>C426/C425</f>
        <v>0.77777777777777779</v>
      </c>
      <c r="E425" s="25">
        <f>C426/(C425-C428-C430-C431)</f>
        <v>0.93333333333333335</v>
      </c>
    </row>
    <row r="426" spans="2:5" x14ac:dyDescent="0.3">
      <c r="B426" s="22" t="s">
        <v>79</v>
      </c>
      <c r="C426" s="39">
        <v>42</v>
      </c>
      <c r="D426" s="20"/>
      <c r="E426" s="20"/>
    </row>
    <row r="427" spans="2:5" x14ac:dyDescent="0.3">
      <c r="B427" s="22" t="s">
        <v>37</v>
      </c>
      <c r="C427" s="39">
        <v>1</v>
      </c>
      <c r="D427" s="20"/>
      <c r="E427" s="20"/>
    </row>
    <row r="428" spans="2:5" x14ac:dyDescent="0.3">
      <c r="B428" s="23" t="s">
        <v>39</v>
      </c>
      <c r="C428" s="40">
        <v>1</v>
      </c>
      <c r="D428" s="20"/>
      <c r="E428" s="20"/>
    </row>
    <row r="429" spans="2:5" x14ac:dyDescent="0.3">
      <c r="B429" s="22" t="s">
        <v>44</v>
      </c>
      <c r="C429" s="39">
        <v>11</v>
      </c>
      <c r="D429" s="20"/>
      <c r="E429" s="20"/>
    </row>
    <row r="430" spans="2:5" x14ac:dyDescent="0.3">
      <c r="B430" s="23" t="s">
        <v>39</v>
      </c>
      <c r="C430" s="40">
        <v>3</v>
      </c>
      <c r="D430" s="20"/>
      <c r="E430" s="20"/>
    </row>
    <row r="431" spans="2:5" x14ac:dyDescent="0.3">
      <c r="B431" s="23" t="s">
        <v>40</v>
      </c>
      <c r="C431" s="40">
        <v>5</v>
      </c>
      <c r="D431" s="20"/>
      <c r="E431" s="20"/>
    </row>
    <row r="432" spans="2:5" x14ac:dyDescent="0.3">
      <c r="B432" s="23" t="s">
        <v>43</v>
      </c>
      <c r="C432" s="40">
        <v>2</v>
      </c>
      <c r="D432" s="20"/>
      <c r="E432" s="20"/>
    </row>
    <row r="433" spans="2:5" x14ac:dyDescent="0.3">
      <c r="B433" s="23" t="s">
        <v>41</v>
      </c>
      <c r="C433" s="40">
        <v>1</v>
      </c>
      <c r="D433" s="20"/>
      <c r="E433" s="20"/>
    </row>
    <row r="434" spans="2:5" x14ac:dyDescent="0.3">
      <c r="B434" s="16" t="s">
        <v>25</v>
      </c>
      <c r="C434" s="38">
        <v>83</v>
      </c>
      <c r="D434" s="25">
        <f>C435/C434</f>
        <v>0.37349397590361444</v>
      </c>
      <c r="E434" s="25">
        <f>C435/(C434-C437-C438)</f>
        <v>0.54385964912280704</v>
      </c>
    </row>
    <row r="435" spans="2:5" x14ac:dyDescent="0.3">
      <c r="B435" s="22" t="s">
        <v>79</v>
      </c>
      <c r="C435" s="39">
        <v>31</v>
      </c>
      <c r="D435" s="20"/>
      <c r="E435" s="20"/>
    </row>
    <row r="436" spans="2:5" x14ac:dyDescent="0.3">
      <c r="B436" s="22" t="s">
        <v>44</v>
      </c>
      <c r="C436" s="39">
        <v>52</v>
      </c>
      <c r="D436" s="20"/>
      <c r="E436" s="20"/>
    </row>
    <row r="437" spans="2:5" x14ac:dyDescent="0.3">
      <c r="B437" s="23" t="s">
        <v>39</v>
      </c>
      <c r="C437" s="40">
        <v>6</v>
      </c>
      <c r="D437" s="20"/>
      <c r="E437" s="20"/>
    </row>
    <row r="438" spans="2:5" x14ac:dyDescent="0.3">
      <c r="B438" s="23" t="s">
        <v>40</v>
      </c>
      <c r="C438" s="40">
        <v>20</v>
      </c>
      <c r="D438" s="20"/>
      <c r="E438" s="20"/>
    </row>
    <row r="439" spans="2:5" x14ac:dyDescent="0.3">
      <c r="B439" s="23" t="s">
        <v>43</v>
      </c>
      <c r="C439" s="40">
        <v>11</v>
      </c>
      <c r="D439" s="20"/>
      <c r="E439" s="20"/>
    </row>
    <row r="440" spans="2:5" x14ac:dyDescent="0.3">
      <c r="B440" s="23" t="s">
        <v>38</v>
      </c>
      <c r="C440" s="40">
        <v>9</v>
      </c>
      <c r="D440" s="20"/>
      <c r="E440" s="20"/>
    </row>
    <row r="441" spans="2:5" ht="15" thickBot="1" x14ac:dyDescent="0.35">
      <c r="B441" s="23" t="s">
        <v>41</v>
      </c>
      <c r="C441" s="40">
        <v>6</v>
      </c>
      <c r="D441" s="20"/>
      <c r="E441" s="20"/>
    </row>
    <row r="442" spans="2:5" ht="15" thickBot="1" x14ac:dyDescent="0.35">
      <c r="B442" s="15" t="s">
        <v>74</v>
      </c>
      <c r="C442" s="37">
        <v>1045</v>
      </c>
      <c r="D442" s="19">
        <f>(C444+C449+C459+C467+C476+C483+C492+C498+C511+C522)/C442</f>
        <v>0.64497607655502387</v>
      </c>
      <c r="E442" s="19">
        <f>(C444+C449+C459+C467+C476+C483+C492+C498+C511+C522)/(C442-C451-C453-C454-C463-C469-C471-C472-C478-C479-C485-C488-C494-C495-C500-C501-C505-C506-C516-C517-C524-C525)</f>
        <v>0.75139353400222963</v>
      </c>
    </row>
    <row r="443" spans="2:5" x14ac:dyDescent="0.3">
      <c r="B443" s="16" t="s">
        <v>6</v>
      </c>
      <c r="C443" s="38">
        <v>17</v>
      </c>
      <c r="D443" s="25">
        <f>C444/C443</f>
        <v>0.82352941176470584</v>
      </c>
      <c r="E443" s="25">
        <v>0.82</v>
      </c>
    </row>
    <row r="444" spans="2:5" x14ac:dyDescent="0.3">
      <c r="B444" s="22" t="s">
        <v>79</v>
      </c>
      <c r="C444" s="39">
        <v>14</v>
      </c>
      <c r="D444" s="20"/>
      <c r="E444" s="20"/>
    </row>
    <row r="445" spans="2:5" x14ac:dyDescent="0.3">
      <c r="B445" s="22" t="s">
        <v>44</v>
      </c>
      <c r="C445" s="39">
        <v>3</v>
      </c>
      <c r="D445" s="20"/>
      <c r="E445" s="20"/>
    </row>
    <row r="446" spans="2:5" x14ac:dyDescent="0.3">
      <c r="B446" s="23" t="s">
        <v>43</v>
      </c>
      <c r="C446" s="40">
        <v>2</v>
      </c>
      <c r="D446" s="20"/>
      <c r="E446" s="20"/>
    </row>
    <row r="447" spans="2:5" x14ac:dyDescent="0.3">
      <c r="B447" s="23" t="s">
        <v>38</v>
      </c>
      <c r="C447" s="40">
        <v>1</v>
      </c>
      <c r="D447" s="20"/>
      <c r="E447" s="20"/>
    </row>
    <row r="448" spans="2:5" x14ac:dyDescent="0.3">
      <c r="B448" s="16" t="s">
        <v>0</v>
      </c>
      <c r="C448" s="38">
        <v>407</v>
      </c>
      <c r="D448" s="25">
        <f>C449/C448</f>
        <v>0.71744471744471749</v>
      </c>
      <c r="E448" s="25">
        <f>C449/(C448-C451-C453-C454)</f>
        <v>0.80219780219780223</v>
      </c>
    </row>
    <row r="449" spans="2:5" x14ac:dyDescent="0.3">
      <c r="B449" s="22" t="s">
        <v>79</v>
      </c>
      <c r="C449" s="39">
        <v>292</v>
      </c>
      <c r="D449" s="20"/>
      <c r="E449" s="20"/>
    </row>
    <row r="450" spans="2:5" x14ac:dyDescent="0.3">
      <c r="B450" s="22" t="s">
        <v>37</v>
      </c>
      <c r="C450" s="39">
        <v>1</v>
      </c>
      <c r="D450" s="20"/>
      <c r="E450" s="20"/>
    </row>
    <row r="451" spans="2:5" x14ac:dyDescent="0.3">
      <c r="B451" s="23" t="s">
        <v>40</v>
      </c>
      <c r="C451" s="40">
        <v>1</v>
      </c>
      <c r="D451" s="20"/>
      <c r="E451" s="20"/>
    </row>
    <row r="452" spans="2:5" x14ac:dyDescent="0.3">
      <c r="B452" s="22" t="s">
        <v>44</v>
      </c>
      <c r="C452" s="39">
        <v>114</v>
      </c>
      <c r="D452" s="20"/>
      <c r="E452" s="20"/>
    </row>
    <row r="453" spans="2:5" x14ac:dyDescent="0.3">
      <c r="B453" s="23" t="s">
        <v>39</v>
      </c>
      <c r="C453" s="40">
        <v>30</v>
      </c>
      <c r="D453" s="20"/>
      <c r="E453" s="20"/>
    </row>
    <row r="454" spans="2:5" x14ac:dyDescent="0.3">
      <c r="B454" s="23" t="s">
        <v>40</v>
      </c>
      <c r="C454" s="40">
        <v>12</v>
      </c>
      <c r="D454" s="20"/>
      <c r="E454" s="20"/>
    </row>
    <row r="455" spans="2:5" x14ac:dyDescent="0.3">
      <c r="B455" s="23" t="s">
        <v>43</v>
      </c>
      <c r="C455" s="40">
        <v>38</v>
      </c>
      <c r="D455" s="20"/>
      <c r="E455" s="20"/>
    </row>
    <row r="456" spans="2:5" x14ac:dyDescent="0.3">
      <c r="B456" s="23" t="s">
        <v>38</v>
      </c>
      <c r="C456" s="40">
        <v>32</v>
      </c>
      <c r="D456" s="20"/>
      <c r="E456" s="20"/>
    </row>
    <row r="457" spans="2:5" x14ac:dyDescent="0.3">
      <c r="B457" s="23" t="s">
        <v>41</v>
      </c>
      <c r="C457" s="40">
        <v>2</v>
      </c>
      <c r="D457" s="20"/>
      <c r="E457" s="20"/>
    </row>
    <row r="458" spans="2:5" x14ac:dyDescent="0.3">
      <c r="B458" s="16" t="s">
        <v>8</v>
      </c>
      <c r="C458" s="38">
        <v>30</v>
      </c>
      <c r="D458" s="25">
        <f>C459/C458</f>
        <v>0.8</v>
      </c>
      <c r="E458" s="25">
        <f>C459/(C458-C463)</f>
        <v>0.8571428571428571</v>
      </c>
    </row>
    <row r="459" spans="2:5" x14ac:dyDescent="0.3">
      <c r="B459" s="22" t="s">
        <v>79</v>
      </c>
      <c r="C459" s="39">
        <v>24</v>
      </c>
      <c r="D459" s="20"/>
      <c r="E459" s="20"/>
    </row>
    <row r="460" spans="2:5" x14ac:dyDescent="0.3">
      <c r="B460" s="22" t="s">
        <v>37</v>
      </c>
      <c r="C460" s="39">
        <v>1</v>
      </c>
      <c r="D460" s="20"/>
      <c r="E460" s="20"/>
    </row>
    <row r="461" spans="2:5" x14ac:dyDescent="0.3">
      <c r="B461" s="23" t="s">
        <v>38</v>
      </c>
      <c r="C461" s="40">
        <v>1</v>
      </c>
      <c r="D461" s="20"/>
      <c r="E461" s="20"/>
    </row>
    <row r="462" spans="2:5" x14ac:dyDescent="0.3">
      <c r="B462" s="22" t="s">
        <v>44</v>
      </c>
      <c r="C462" s="39">
        <v>5</v>
      </c>
      <c r="D462" s="20"/>
      <c r="E462" s="20"/>
    </row>
    <row r="463" spans="2:5" x14ac:dyDescent="0.3">
      <c r="B463" s="23" t="s">
        <v>40</v>
      </c>
      <c r="C463" s="40">
        <v>2</v>
      </c>
      <c r="D463" s="20"/>
      <c r="E463" s="20"/>
    </row>
    <row r="464" spans="2:5" x14ac:dyDescent="0.3">
      <c r="B464" s="23" t="s">
        <v>43</v>
      </c>
      <c r="C464" s="40">
        <v>2</v>
      </c>
      <c r="D464" s="20"/>
      <c r="E464" s="20"/>
    </row>
    <row r="465" spans="2:5" x14ac:dyDescent="0.3">
      <c r="B465" s="23" t="s">
        <v>38</v>
      </c>
      <c r="C465" s="40">
        <v>1</v>
      </c>
      <c r="D465" s="20"/>
      <c r="E465" s="20"/>
    </row>
    <row r="466" spans="2:5" x14ac:dyDescent="0.3">
      <c r="B466" s="16" t="s">
        <v>1</v>
      </c>
      <c r="C466" s="38">
        <v>113</v>
      </c>
      <c r="D466" s="25">
        <f>C467/C466</f>
        <v>0.61946902654867253</v>
      </c>
      <c r="E466" s="25">
        <f>C467/(C466-C469-C471-C472)</f>
        <v>0.75268817204301075</v>
      </c>
    </row>
    <row r="467" spans="2:5" x14ac:dyDescent="0.3">
      <c r="B467" s="22" t="s">
        <v>79</v>
      </c>
      <c r="C467" s="39">
        <v>70</v>
      </c>
      <c r="D467" s="20"/>
      <c r="E467" s="20"/>
    </row>
    <row r="468" spans="2:5" x14ac:dyDescent="0.3">
      <c r="B468" s="22" t="s">
        <v>37</v>
      </c>
      <c r="C468" s="39">
        <v>1</v>
      </c>
      <c r="D468" s="20"/>
      <c r="E468" s="20"/>
    </row>
    <row r="469" spans="2:5" x14ac:dyDescent="0.3">
      <c r="B469" s="23" t="s">
        <v>39</v>
      </c>
      <c r="C469" s="40">
        <v>1</v>
      </c>
      <c r="D469" s="20"/>
      <c r="E469" s="20"/>
    </row>
    <row r="470" spans="2:5" x14ac:dyDescent="0.3">
      <c r="B470" s="22" t="s">
        <v>44</v>
      </c>
      <c r="C470" s="39">
        <v>42</v>
      </c>
      <c r="D470" s="20"/>
      <c r="E470" s="20"/>
    </row>
    <row r="471" spans="2:5" x14ac:dyDescent="0.3">
      <c r="B471" s="23" t="s">
        <v>39</v>
      </c>
      <c r="C471" s="40">
        <v>14</v>
      </c>
      <c r="D471" s="20"/>
      <c r="E471" s="20"/>
    </row>
    <row r="472" spans="2:5" x14ac:dyDescent="0.3">
      <c r="B472" s="23" t="s">
        <v>40</v>
      </c>
      <c r="C472" s="40">
        <v>5</v>
      </c>
      <c r="D472" s="20"/>
      <c r="E472" s="20"/>
    </row>
    <row r="473" spans="2:5" x14ac:dyDescent="0.3">
      <c r="B473" s="23" t="s">
        <v>43</v>
      </c>
      <c r="C473" s="40">
        <v>19</v>
      </c>
      <c r="D473" s="20"/>
      <c r="E473" s="20"/>
    </row>
    <row r="474" spans="2:5" x14ac:dyDescent="0.3">
      <c r="B474" s="23" t="s">
        <v>38</v>
      </c>
      <c r="C474" s="40">
        <v>4</v>
      </c>
      <c r="D474" s="20"/>
      <c r="E474" s="20"/>
    </row>
    <row r="475" spans="2:5" x14ac:dyDescent="0.3">
      <c r="B475" s="16" t="s">
        <v>12</v>
      </c>
      <c r="C475" s="38">
        <v>69</v>
      </c>
      <c r="D475" s="25">
        <f>C476/C475</f>
        <v>0.81159420289855078</v>
      </c>
      <c r="E475" s="25">
        <f>C476/(C475-C478-C479)</f>
        <v>0.84848484848484851</v>
      </c>
    </row>
    <row r="476" spans="2:5" x14ac:dyDescent="0.3">
      <c r="B476" s="22" t="s">
        <v>79</v>
      </c>
      <c r="C476" s="39">
        <v>56</v>
      </c>
      <c r="D476" s="20"/>
      <c r="E476" s="20"/>
    </row>
    <row r="477" spans="2:5" x14ac:dyDescent="0.3">
      <c r="B477" s="22" t="s">
        <v>44</v>
      </c>
      <c r="C477" s="39">
        <v>13</v>
      </c>
      <c r="D477" s="20"/>
      <c r="E477" s="20"/>
    </row>
    <row r="478" spans="2:5" x14ac:dyDescent="0.3">
      <c r="B478" s="23" t="s">
        <v>39</v>
      </c>
      <c r="C478" s="40">
        <v>1</v>
      </c>
      <c r="D478" s="20"/>
      <c r="E478" s="20"/>
    </row>
    <row r="479" spans="2:5" x14ac:dyDescent="0.3">
      <c r="B479" s="23" t="s">
        <v>40</v>
      </c>
      <c r="C479" s="40">
        <v>2</v>
      </c>
      <c r="D479" s="20"/>
      <c r="E479" s="20"/>
    </row>
    <row r="480" spans="2:5" x14ac:dyDescent="0.3">
      <c r="B480" s="23" t="s">
        <v>43</v>
      </c>
      <c r="C480" s="40">
        <v>7</v>
      </c>
      <c r="D480" s="20"/>
      <c r="E480" s="20"/>
    </row>
    <row r="481" spans="2:5" x14ac:dyDescent="0.3">
      <c r="B481" s="23" t="s">
        <v>38</v>
      </c>
      <c r="C481" s="40">
        <v>3</v>
      </c>
      <c r="D481" s="20"/>
      <c r="E481" s="20"/>
    </row>
    <row r="482" spans="2:5" x14ac:dyDescent="0.3">
      <c r="B482" s="16" t="s">
        <v>47</v>
      </c>
      <c r="C482" s="38">
        <v>30</v>
      </c>
      <c r="D482" s="25">
        <f>C483/C482</f>
        <v>0.43333333333333335</v>
      </c>
      <c r="E482" s="25">
        <f>C483/(C482-C485-C488)</f>
        <v>0.72222222222222221</v>
      </c>
    </row>
    <row r="483" spans="2:5" x14ac:dyDescent="0.3">
      <c r="B483" s="22" t="s">
        <v>79</v>
      </c>
      <c r="C483" s="39">
        <v>13</v>
      </c>
      <c r="D483" s="20"/>
      <c r="E483" s="20"/>
    </row>
    <row r="484" spans="2:5" x14ac:dyDescent="0.3">
      <c r="B484" s="22" t="s">
        <v>37</v>
      </c>
      <c r="C484" s="39">
        <v>4</v>
      </c>
      <c r="D484" s="20"/>
      <c r="E484" s="20"/>
    </row>
    <row r="485" spans="2:5" x14ac:dyDescent="0.3">
      <c r="B485" s="23" t="s">
        <v>39</v>
      </c>
      <c r="C485" s="40">
        <v>3</v>
      </c>
      <c r="D485" s="20"/>
      <c r="E485" s="20"/>
    </row>
    <row r="486" spans="2:5" x14ac:dyDescent="0.3">
      <c r="B486" s="23" t="s">
        <v>38</v>
      </c>
      <c r="C486" s="40">
        <v>1</v>
      </c>
      <c r="D486" s="20"/>
      <c r="E486" s="20"/>
    </row>
    <row r="487" spans="2:5" x14ac:dyDescent="0.3">
      <c r="B487" s="22" t="s">
        <v>44</v>
      </c>
      <c r="C487" s="39">
        <v>13</v>
      </c>
      <c r="D487" s="20"/>
      <c r="E487" s="20"/>
    </row>
    <row r="488" spans="2:5" x14ac:dyDescent="0.3">
      <c r="B488" s="23" t="s">
        <v>39</v>
      </c>
      <c r="C488" s="40">
        <v>9</v>
      </c>
      <c r="D488" s="20"/>
      <c r="E488" s="20"/>
    </row>
    <row r="489" spans="2:5" x14ac:dyDescent="0.3">
      <c r="B489" s="23" t="s">
        <v>43</v>
      </c>
      <c r="C489" s="40">
        <v>1</v>
      </c>
      <c r="D489" s="20"/>
      <c r="E489" s="20"/>
    </row>
    <row r="490" spans="2:5" x14ac:dyDescent="0.3">
      <c r="B490" s="23" t="s">
        <v>38</v>
      </c>
      <c r="C490" s="40">
        <v>3</v>
      </c>
      <c r="D490" s="20"/>
      <c r="E490" s="20"/>
    </row>
    <row r="491" spans="2:5" x14ac:dyDescent="0.3">
      <c r="B491" s="16" t="s">
        <v>45</v>
      </c>
      <c r="C491" s="38">
        <v>13</v>
      </c>
      <c r="D491" s="25">
        <f>C492/C491</f>
        <v>0.53846153846153844</v>
      </c>
      <c r="E491" s="25">
        <f>C492/(C491-C494-C495)</f>
        <v>0.875</v>
      </c>
    </row>
    <row r="492" spans="2:5" x14ac:dyDescent="0.3">
      <c r="B492" s="22" t="s">
        <v>79</v>
      </c>
      <c r="C492" s="39">
        <v>7</v>
      </c>
      <c r="D492" s="20"/>
      <c r="E492" s="20"/>
    </row>
    <row r="493" spans="2:5" x14ac:dyDescent="0.3">
      <c r="B493" s="22" t="s">
        <v>44</v>
      </c>
      <c r="C493" s="39">
        <v>6</v>
      </c>
      <c r="D493" s="20"/>
      <c r="E493" s="20"/>
    </row>
    <row r="494" spans="2:5" x14ac:dyDescent="0.3">
      <c r="B494" s="23" t="s">
        <v>39</v>
      </c>
      <c r="C494" s="40">
        <v>3</v>
      </c>
      <c r="D494" s="20"/>
      <c r="E494" s="20"/>
    </row>
    <row r="495" spans="2:5" x14ac:dyDescent="0.3">
      <c r="B495" s="23" t="s">
        <v>40</v>
      </c>
      <c r="C495" s="40">
        <v>2</v>
      </c>
      <c r="D495" s="20"/>
      <c r="E495" s="20"/>
    </row>
    <row r="496" spans="2:5" x14ac:dyDescent="0.3">
      <c r="B496" s="23" t="s">
        <v>38</v>
      </c>
      <c r="C496" s="40">
        <v>1</v>
      </c>
      <c r="D496" s="20"/>
      <c r="E496" s="20"/>
    </row>
    <row r="497" spans="2:5" x14ac:dyDescent="0.3">
      <c r="B497" s="16" t="s">
        <v>5</v>
      </c>
      <c r="C497" s="38">
        <v>120</v>
      </c>
      <c r="D497" s="25">
        <f>C498/C497</f>
        <v>0.32500000000000001</v>
      </c>
      <c r="E497" s="25">
        <f>C498/(C497-C500-C501-C505-C506)</f>
        <v>0.45348837209302323</v>
      </c>
    </row>
    <row r="498" spans="2:5" x14ac:dyDescent="0.3">
      <c r="B498" s="22" t="s">
        <v>79</v>
      </c>
      <c r="C498" s="39">
        <v>39</v>
      </c>
      <c r="D498" s="20"/>
      <c r="E498" s="20"/>
    </row>
    <row r="499" spans="2:5" x14ac:dyDescent="0.3">
      <c r="B499" s="22" t="s">
        <v>37</v>
      </c>
      <c r="C499" s="39">
        <v>17</v>
      </c>
      <c r="D499" s="20"/>
      <c r="E499" s="20"/>
    </row>
    <row r="500" spans="2:5" x14ac:dyDescent="0.3">
      <c r="B500" s="23" t="s">
        <v>39</v>
      </c>
      <c r="C500" s="40">
        <v>5</v>
      </c>
      <c r="D500" s="20"/>
      <c r="E500" s="20"/>
    </row>
    <row r="501" spans="2:5" x14ac:dyDescent="0.3">
      <c r="B501" s="23" t="s">
        <v>40</v>
      </c>
      <c r="C501" s="40">
        <v>3</v>
      </c>
      <c r="D501" s="20"/>
      <c r="E501" s="20"/>
    </row>
    <row r="502" spans="2:5" x14ac:dyDescent="0.3">
      <c r="B502" s="23" t="s">
        <v>38</v>
      </c>
      <c r="C502" s="40">
        <v>8</v>
      </c>
      <c r="D502" s="20"/>
      <c r="E502" s="20"/>
    </row>
    <row r="503" spans="2:5" x14ac:dyDescent="0.3">
      <c r="B503" s="23" t="s">
        <v>41</v>
      </c>
      <c r="C503" s="40">
        <v>1</v>
      </c>
      <c r="D503" s="20"/>
      <c r="E503" s="20"/>
    </row>
    <row r="504" spans="2:5" x14ac:dyDescent="0.3">
      <c r="B504" s="22" t="s">
        <v>44</v>
      </c>
      <c r="C504" s="39">
        <v>64</v>
      </c>
      <c r="D504" s="20"/>
      <c r="E504" s="20"/>
    </row>
    <row r="505" spans="2:5" x14ac:dyDescent="0.3">
      <c r="B505" s="23" t="s">
        <v>39</v>
      </c>
      <c r="C505" s="40">
        <v>22</v>
      </c>
      <c r="D505" s="20"/>
      <c r="E505" s="20"/>
    </row>
    <row r="506" spans="2:5" x14ac:dyDescent="0.3">
      <c r="B506" s="23" t="s">
        <v>40</v>
      </c>
      <c r="C506" s="40">
        <v>4</v>
      </c>
      <c r="D506" s="20"/>
      <c r="E506" s="20"/>
    </row>
    <row r="507" spans="2:5" x14ac:dyDescent="0.3">
      <c r="B507" s="23" t="s">
        <v>43</v>
      </c>
      <c r="C507" s="40">
        <v>15</v>
      </c>
      <c r="D507" s="20"/>
      <c r="E507" s="20"/>
    </row>
    <row r="508" spans="2:5" x14ac:dyDescent="0.3">
      <c r="B508" s="23" t="s">
        <v>38</v>
      </c>
      <c r="C508" s="40">
        <v>21</v>
      </c>
      <c r="D508" s="20"/>
      <c r="E508" s="20"/>
    </row>
    <row r="509" spans="2:5" x14ac:dyDescent="0.3">
      <c r="B509" s="23" t="s">
        <v>41</v>
      </c>
      <c r="C509" s="40">
        <v>2</v>
      </c>
      <c r="D509" s="20"/>
      <c r="E509" s="20"/>
    </row>
    <row r="510" spans="2:5" x14ac:dyDescent="0.3">
      <c r="B510" s="16" t="s">
        <v>46</v>
      </c>
      <c r="C510" s="38">
        <v>217</v>
      </c>
      <c r="D510" s="25">
        <f>C511/C510</f>
        <v>0.66359447004608296</v>
      </c>
      <c r="E510" s="25">
        <f>C511/(C510-C516-C517)</f>
        <v>0.72727272727272729</v>
      </c>
    </row>
    <row r="511" spans="2:5" x14ac:dyDescent="0.3">
      <c r="B511" s="22" t="s">
        <v>79</v>
      </c>
      <c r="C511" s="39">
        <v>144</v>
      </c>
      <c r="D511" s="20"/>
      <c r="E511" s="20"/>
    </row>
    <row r="512" spans="2:5" x14ac:dyDescent="0.3">
      <c r="B512" s="22" t="s">
        <v>37</v>
      </c>
      <c r="C512" s="39">
        <v>2</v>
      </c>
      <c r="D512" s="20"/>
      <c r="E512" s="20"/>
    </row>
    <row r="513" spans="2:5" x14ac:dyDescent="0.3">
      <c r="B513" s="23" t="s">
        <v>38</v>
      </c>
      <c r="C513" s="40">
        <v>1</v>
      </c>
      <c r="D513" s="20"/>
      <c r="E513" s="20"/>
    </row>
    <row r="514" spans="2:5" x14ac:dyDescent="0.3">
      <c r="B514" s="23" t="s">
        <v>41</v>
      </c>
      <c r="C514" s="40">
        <v>1</v>
      </c>
      <c r="D514" s="20"/>
      <c r="E514" s="20"/>
    </row>
    <row r="515" spans="2:5" x14ac:dyDescent="0.3">
      <c r="B515" s="22" t="s">
        <v>44</v>
      </c>
      <c r="C515" s="39">
        <v>71</v>
      </c>
      <c r="D515" s="20"/>
      <c r="E515" s="20"/>
    </row>
    <row r="516" spans="2:5" x14ac:dyDescent="0.3">
      <c r="B516" s="23" t="s">
        <v>39</v>
      </c>
      <c r="C516" s="40">
        <v>17</v>
      </c>
      <c r="D516" s="20"/>
      <c r="E516" s="20"/>
    </row>
    <row r="517" spans="2:5" x14ac:dyDescent="0.3">
      <c r="B517" s="23" t="s">
        <v>40</v>
      </c>
      <c r="C517" s="40">
        <v>2</v>
      </c>
      <c r="D517" s="20"/>
      <c r="E517" s="20"/>
    </row>
    <row r="518" spans="2:5" x14ac:dyDescent="0.3">
      <c r="B518" s="23" t="s">
        <v>43</v>
      </c>
      <c r="C518" s="40">
        <v>35</v>
      </c>
      <c r="D518" s="20"/>
      <c r="E518" s="20"/>
    </row>
    <row r="519" spans="2:5" x14ac:dyDescent="0.3">
      <c r="B519" s="23" t="s">
        <v>38</v>
      </c>
      <c r="C519" s="40">
        <v>15</v>
      </c>
      <c r="D519" s="20"/>
      <c r="E519" s="20"/>
    </row>
    <row r="520" spans="2:5" x14ac:dyDescent="0.3">
      <c r="B520" s="23" t="s">
        <v>41</v>
      </c>
      <c r="C520" s="40">
        <v>2</v>
      </c>
      <c r="D520" s="20"/>
      <c r="E520" s="20"/>
    </row>
    <row r="521" spans="2:5" x14ac:dyDescent="0.3">
      <c r="B521" s="16" t="s">
        <v>13</v>
      </c>
      <c r="C521" s="38">
        <v>29</v>
      </c>
      <c r="D521" s="25">
        <f>C522/C521</f>
        <v>0.51724137931034486</v>
      </c>
      <c r="E521" s="25">
        <f>C522/(C521-C524-C525)</f>
        <v>0.78947368421052633</v>
      </c>
    </row>
    <row r="522" spans="2:5" x14ac:dyDescent="0.3">
      <c r="B522" s="22" t="s">
        <v>79</v>
      </c>
      <c r="C522" s="39">
        <v>15</v>
      </c>
      <c r="D522" s="20"/>
      <c r="E522" s="20"/>
    </row>
    <row r="523" spans="2:5" x14ac:dyDescent="0.3">
      <c r="B523" s="22" t="s">
        <v>44</v>
      </c>
      <c r="C523" s="39">
        <v>14</v>
      </c>
      <c r="D523" s="20"/>
      <c r="E523" s="20"/>
    </row>
    <row r="524" spans="2:5" x14ac:dyDescent="0.3">
      <c r="B524" s="23" t="s">
        <v>39</v>
      </c>
      <c r="C524" s="40">
        <v>9</v>
      </c>
      <c r="D524" s="20"/>
      <c r="E524" s="20"/>
    </row>
    <row r="525" spans="2:5" x14ac:dyDescent="0.3">
      <c r="B525" s="23" t="s">
        <v>40</v>
      </c>
      <c r="C525" s="40">
        <v>1</v>
      </c>
      <c r="D525" s="20"/>
      <c r="E525" s="20"/>
    </row>
    <row r="526" spans="2:5" x14ac:dyDescent="0.3">
      <c r="B526" s="23" t="s">
        <v>43</v>
      </c>
      <c r="C526" s="40">
        <v>3</v>
      </c>
      <c r="D526" s="20"/>
      <c r="E526" s="20"/>
    </row>
    <row r="527" spans="2:5" ht="15" thickBot="1" x14ac:dyDescent="0.35">
      <c r="B527" s="23" t="s">
        <v>38</v>
      </c>
      <c r="C527" s="40">
        <v>1</v>
      </c>
      <c r="D527" s="20"/>
      <c r="E527" s="20"/>
    </row>
    <row r="528" spans="2:5" ht="15" thickBot="1" x14ac:dyDescent="0.35">
      <c r="B528" s="15" t="s">
        <v>7</v>
      </c>
      <c r="C528" s="37">
        <v>2977</v>
      </c>
      <c r="D528" s="19">
        <f>(C530+C542+C549+C559+C567+C579+C591+C601+C612+C624+C637+C646+C657+C669+C675)/C528</f>
        <v>0.49983204568357409</v>
      </c>
      <c r="E528" s="19">
        <f>(C530+C542+C549+C559+C567+C579+C591+C601+C612+C624+C637+C646+C657+C669+C675)/(C528-C532-C533-C536-C537-C544-C545-C551-C554-C555-C561-C562-C569-C570-C573-C574-C581-C585-C586-C595-C596-C606-C607-C614-C615-C618-C619-C626-C627-C631-C632-C641-C642-C648-C651-C652-C659-C660-C663-C664-C671-C677-C678)</f>
        <v>0.66458240285841896</v>
      </c>
    </row>
    <row r="529" spans="2:5" x14ac:dyDescent="0.3">
      <c r="B529" s="16" t="s">
        <v>16</v>
      </c>
      <c r="C529" s="38">
        <v>111</v>
      </c>
      <c r="D529" s="25">
        <f>C530/C529</f>
        <v>0.5855855855855856</v>
      </c>
      <c r="E529" s="25">
        <f>C530/(C529-C532-C533-C536-C537)</f>
        <v>0.76470588235294112</v>
      </c>
    </row>
    <row r="530" spans="2:5" x14ac:dyDescent="0.3">
      <c r="B530" s="22" t="s">
        <v>79</v>
      </c>
      <c r="C530" s="39">
        <v>65</v>
      </c>
      <c r="D530" s="20"/>
      <c r="E530" s="20"/>
    </row>
    <row r="531" spans="2:5" x14ac:dyDescent="0.3">
      <c r="B531" s="22" t="s">
        <v>37</v>
      </c>
      <c r="C531" s="39">
        <v>6</v>
      </c>
      <c r="D531" s="20"/>
      <c r="E531" s="20"/>
    </row>
    <row r="532" spans="2:5" x14ac:dyDescent="0.3">
      <c r="B532" s="23" t="s">
        <v>39</v>
      </c>
      <c r="C532" s="40">
        <v>1</v>
      </c>
      <c r="D532" s="20"/>
      <c r="E532" s="20"/>
    </row>
    <row r="533" spans="2:5" x14ac:dyDescent="0.3">
      <c r="B533" s="23" t="s">
        <v>40</v>
      </c>
      <c r="C533" s="40">
        <v>1</v>
      </c>
      <c r="D533" s="20"/>
      <c r="E533" s="20"/>
    </row>
    <row r="534" spans="2:5" x14ac:dyDescent="0.3">
      <c r="B534" s="23" t="s">
        <v>41</v>
      </c>
      <c r="C534" s="40">
        <v>4</v>
      </c>
      <c r="D534" s="20"/>
      <c r="E534" s="20"/>
    </row>
    <row r="535" spans="2:5" x14ac:dyDescent="0.3">
      <c r="B535" s="22" t="s">
        <v>44</v>
      </c>
      <c r="C535" s="39">
        <v>40</v>
      </c>
      <c r="D535" s="20"/>
      <c r="E535" s="20"/>
    </row>
    <row r="536" spans="2:5" x14ac:dyDescent="0.3">
      <c r="B536" s="23" t="s">
        <v>39</v>
      </c>
      <c r="C536" s="40">
        <v>8</v>
      </c>
      <c r="D536" s="20"/>
      <c r="E536" s="20"/>
    </row>
    <row r="537" spans="2:5" x14ac:dyDescent="0.3">
      <c r="B537" s="23" t="s">
        <v>40</v>
      </c>
      <c r="C537" s="40">
        <v>16</v>
      </c>
      <c r="D537" s="20"/>
      <c r="E537" s="20"/>
    </row>
    <row r="538" spans="2:5" x14ac:dyDescent="0.3">
      <c r="B538" s="23" t="s">
        <v>43</v>
      </c>
      <c r="C538" s="40">
        <v>2</v>
      </c>
      <c r="D538" s="20"/>
      <c r="E538" s="20"/>
    </row>
    <row r="539" spans="2:5" x14ac:dyDescent="0.3">
      <c r="B539" s="23" t="s">
        <v>38</v>
      </c>
      <c r="C539" s="40">
        <v>5</v>
      </c>
      <c r="D539" s="20"/>
      <c r="E539" s="20"/>
    </row>
    <row r="540" spans="2:5" x14ac:dyDescent="0.3">
      <c r="B540" s="23" t="s">
        <v>41</v>
      </c>
      <c r="C540" s="40">
        <v>9</v>
      </c>
      <c r="D540" s="20"/>
      <c r="E540" s="20"/>
    </row>
    <row r="541" spans="2:5" x14ac:dyDescent="0.3">
      <c r="B541" s="16" t="s">
        <v>18</v>
      </c>
      <c r="C541" s="38">
        <v>48</v>
      </c>
      <c r="D541" s="25">
        <f>C542/C541</f>
        <v>0.64583333333333337</v>
      </c>
      <c r="E541" s="25">
        <f>C542/(C541-C544-C545)</f>
        <v>0.83783783783783783</v>
      </c>
    </row>
    <row r="542" spans="2:5" x14ac:dyDescent="0.3">
      <c r="B542" s="22" t="s">
        <v>79</v>
      </c>
      <c r="C542" s="39">
        <v>31</v>
      </c>
      <c r="D542" s="20"/>
      <c r="E542" s="20"/>
    </row>
    <row r="543" spans="2:5" x14ac:dyDescent="0.3">
      <c r="B543" s="22" t="s">
        <v>44</v>
      </c>
      <c r="C543" s="39">
        <v>17</v>
      </c>
      <c r="D543" s="20"/>
      <c r="E543" s="20"/>
    </row>
    <row r="544" spans="2:5" x14ac:dyDescent="0.3">
      <c r="B544" s="23" t="s">
        <v>39</v>
      </c>
      <c r="C544" s="40">
        <v>7</v>
      </c>
      <c r="D544" s="20"/>
      <c r="E544" s="20"/>
    </row>
    <row r="545" spans="2:5" x14ac:dyDescent="0.3">
      <c r="B545" s="23" t="s">
        <v>40</v>
      </c>
      <c r="C545" s="40">
        <v>4</v>
      </c>
      <c r="D545" s="20"/>
      <c r="E545" s="20"/>
    </row>
    <row r="546" spans="2:5" x14ac:dyDescent="0.3">
      <c r="B546" s="23" t="s">
        <v>38</v>
      </c>
      <c r="C546" s="40">
        <v>2</v>
      </c>
      <c r="D546" s="20"/>
      <c r="E546" s="20"/>
    </row>
    <row r="547" spans="2:5" x14ac:dyDescent="0.3">
      <c r="B547" s="23" t="s">
        <v>41</v>
      </c>
      <c r="C547" s="40">
        <v>4</v>
      </c>
      <c r="D547" s="20"/>
      <c r="E547" s="20"/>
    </row>
    <row r="548" spans="2:5" x14ac:dyDescent="0.3">
      <c r="B548" s="16" t="s">
        <v>14</v>
      </c>
      <c r="C548" s="38">
        <v>120</v>
      </c>
      <c r="D548" s="25">
        <f>C549/C548</f>
        <v>0.28333333333333333</v>
      </c>
      <c r="E548" s="25">
        <f>C549/(C548-C551-C554-C555)</f>
        <v>0.59649122807017541</v>
      </c>
    </row>
    <row r="549" spans="2:5" x14ac:dyDescent="0.3">
      <c r="B549" s="22" t="s">
        <v>79</v>
      </c>
      <c r="C549" s="39">
        <v>34</v>
      </c>
      <c r="D549" s="20"/>
      <c r="E549" s="20"/>
    </row>
    <row r="550" spans="2:5" x14ac:dyDescent="0.3">
      <c r="B550" s="22" t="s">
        <v>37</v>
      </c>
      <c r="C550" s="39">
        <v>4</v>
      </c>
      <c r="D550" s="20"/>
      <c r="E550" s="20"/>
    </row>
    <row r="551" spans="2:5" x14ac:dyDescent="0.3">
      <c r="B551" s="23" t="s">
        <v>40</v>
      </c>
      <c r="C551" s="40">
        <v>1</v>
      </c>
      <c r="D551" s="20"/>
      <c r="E551" s="20"/>
    </row>
    <row r="552" spans="2:5" x14ac:dyDescent="0.3">
      <c r="B552" s="23" t="s">
        <v>41</v>
      </c>
      <c r="C552" s="40">
        <v>3</v>
      </c>
      <c r="D552" s="20"/>
      <c r="E552" s="20"/>
    </row>
    <row r="553" spans="2:5" x14ac:dyDescent="0.3">
      <c r="B553" s="22" t="s">
        <v>44</v>
      </c>
      <c r="C553" s="39">
        <v>82</v>
      </c>
      <c r="D553" s="20"/>
      <c r="E553" s="20"/>
    </row>
    <row r="554" spans="2:5" x14ac:dyDescent="0.3">
      <c r="B554" s="23" t="s">
        <v>39</v>
      </c>
      <c r="C554" s="40">
        <v>20</v>
      </c>
      <c r="D554" s="20"/>
      <c r="E554" s="20"/>
    </row>
    <row r="555" spans="2:5" x14ac:dyDescent="0.3">
      <c r="B555" s="23" t="s">
        <v>40</v>
      </c>
      <c r="C555" s="40">
        <v>42</v>
      </c>
      <c r="D555" s="20"/>
      <c r="E555" s="20"/>
    </row>
    <row r="556" spans="2:5" x14ac:dyDescent="0.3">
      <c r="B556" s="23" t="s">
        <v>38</v>
      </c>
      <c r="C556" s="40">
        <v>6</v>
      </c>
      <c r="D556" s="20"/>
      <c r="E556" s="20"/>
    </row>
    <row r="557" spans="2:5" x14ac:dyDescent="0.3">
      <c r="B557" s="23" t="s">
        <v>41</v>
      </c>
      <c r="C557" s="40">
        <v>14</v>
      </c>
      <c r="D557" s="20"/>
      <c r="E557" s="20"/>
    </row>
    <row r="558" spans="2:5" x14ac:dyDescent="0.3">
      <c r="B558" s="16" t="s">
        <v>6</v>
      </c>
      <c r="C558" s="38">
        <v>76</v>
      </c>
      <c r="D558" s="25">
        <f>C559/C558</f>
        <v>0.59210526315789469</v>
      </c>
      <c r="E558" s="25">
        <f>C559/(C558-C561-C562)</f>
        <v>0.8035714285714286</v>
      </c>
    </row>
    <row r="559" spans="2:5" x14ac:dyDescent="0.3">
      <c r="B559" s="22" t="s">
        <v>79</v>
      </c>
      <c r="C559" s="39">
        <v>45</v>
      </c>
      <c r="D559" s="20"/>
      <c r="E559" s="20"/>
    </row>
    <row r="560" spans="2:5" x14ac:dyDescent="0.3">
      <c r="B560" s="22" t="s">
        <v>44</v>
      </c>
      <c r="C560" s="39">
        <v>31</v>
      </c>
      <c r="D560" s="20"/>
      <c r="E560" s="20"/>
    </row>
    <row r="561" spans="2:5" x14ac:dyDescent="0.3">
      <c r="B561" s="23" t="s">
        <v>39</v>
      </c>
      <c r="C561" s="40">
        <v>2</v>
      </c>
      <c r="D561" s="20"/>
      <c r="E561" s="20"/>
    </row>
    <row r="562" spans="2:5" x14ac:dyDescent="0.3">
      <c r="B562" s="23" t="s">
        <v>40</v>
      </c>
      <c r="C562" s="40">
        <v>18</v>
      </c>
      <c r="D562" s="20"/>
      <c r="E562" s="20"/>
    </row>
    <row r="563" spans="2:5" x14ac:dyDescent="0.3">
      <c r="B563" s="23" t="s">
        <v>43</v>
      </c>
      <c r="C563" s="40">
        <v>3</v>
      </c>
      <c r="D563" s="20"/>
      <c r="E563" s="20"/>
    </row>
    <row r="564" spans="2:5" x14ac:dyDescent="0.3">
      <c r="B564" s="23" t="s">
        <v>38</v>
      </c>
      <c r="C564" s="40">
        <v>1</v>
      </c>
      <c r="D564" s="20"/>
      <c r="E564" s="20"/>
    </row>
    <row r="565" spans="2:5" x14ac:dyDescent="0.3">
      <c r="B565" s="23" t="s">
        <v>41</v>
      </c>
      <c r="C565" s="40">
        <v>7</v>
      </c>
      <c r="D565" s="20"/>
      <c r="E565" s="20"/>
    </row>
    <row r="566" spans="2:5" x14ac:dyDescent="0.3">
      <c r="B566" s="16" t="s">
        <v>0</v>
      </c>
      <c r="C566" s="38">
        <v>535</v>
      </c>
      <c r="D566" s="25">
        <f>C567/C566</f>
        <v>0.46355140186915889</v>
      </c>
      <c r="E566" s="25">
        <f>C567/(C566-C569-C570-C573-C574)</f>
        <v>0.64751958224543082</v>
      </c>
    </row>
    <row r="567" spans="2:5" x14ac:dyDescent="0.3">
      <c r="B567" s="22" t="s">
        <v>79</v>
      </c>
      <c r="C567" s="39">
        <v>248</v>
      </c>
      <c r="D567" s="20"/>
      <c r="E567" s="20"/>
    </row>
    <row r="568" spans="2:5" x14ac:dyDescent="0.3">
      <c r="B568" s="22" t="s">
        <v>37</v>
      </c>
      <c r="C568" s="39">
        <v>30</v>
      </c>
      <c r="D568" s="20"/>
      <c r="E568" s="20"/>
    </row>
    <row r="569" spans="2:5" x14ac:dyDescent="0.3">
      <c r="B569" s="23" t="s">
        <v>39</v>
      </c>
      <c r="C569" s="40">
        <v>1</v>
      </c>
      <c r="D569" s="20"/>
      <c r="E569" s="20"/>
    </row>
    <row r="570" spans="2:5" x14ac:dyDescent="0.3">
      <c r="B570" s="23" t="s">
        <v>40</v>
      </c>
      <c r="C570" s="40">
        <v>7</v>
      </c>
      <c r="D570" s="20"/>
      <c r="E570" s="20"/>
    </row>
    <row r="571" spans="2:5" x14ac:dyDescent="0.3">
      <c r="B571" s="23" t="s">
        <v>41</v>
      </c>
      <c r="C571" s="40">
        <v>22</v>
      </c>
      <c r="D571" s="20"/>
      <c r="E571" s="20"/>
    </row>
    <row r="572" spans="2:5" x14ac:dyDescent="0.3">
      <c r="B572" s="22" t="s">
        <v>44</v>
      </c>
      <c r="C572" s="39">
        <v>257</v>
      </c>
      <c r="D572" s="20"/>
      <c r="E572" s="20"/>
    </row>
    <row r="573" spans="2:5" x14ac:dyDescent="0.3">
      <c r="B573" s="23" t="s">
        <v>39</v>
      </c>
      <c r="C573" s="40">
        <v>50</v>
      </c>
      <c r="D573" s="20"/>
      <c r="E573" s="20"/>
    </row>
    <row r="574" spans="2:5" x14ac:dyDescent="0.3">
      <c r="B574" s="23" t="s">
        <v>40</v>
      </c>
      <c r="C574" s="40">
        <v>94</v>
      </c>
      <c r="D574" s="20"/>
      <c r="E574" s="20"/>
    </row>
    <row r="575" spans="2:5" x14ac:dyDescent="0.3">
      <c r="B575" s="23" t="s">
        <v>43</v>
      </c>
      <c r="C575" s="40">
        <v>12</v>
      </c>
      <c r="D575" s="20"/>
      <c r="E575" s="20"/>
    </row>
    <row r="576" spans="2:5" x14ac:dyDescent="0.3">
      <c r="B576" s="23" t="s">
        <v>38</v>
      </c>
      <c r="C576" s="40">
        <v>21</v>
      </c>
      <c r="D576" s="20"/>
      <c r="E576" s="20"/>
    </row>
    <row r="577" spans="2:5" x14ac:dyDescent="0.3">
      <c r="B577" s="23" t="s">
        <v>41</v>
      </c>
      <c r="C577" s="40">
        <v>80</v>
      </c>
      <c r="D577" s="20"/>
      <c r="E577" s="20"/>
    </row>
    <row r="578" spans="2:5" x14ac:dyDescent="0.3">
      <c r="B578" s="16" t="s">
        <v>8</v>
      </c>
      <c r="C578" s="38">
        <v>510</v>
      </c>
      <c r="D578" s="25">
        <f>C579/C578</f>
        <v>0.62549019607843137</v>
      </c>
      <c r="E578" s="25">
        <f>C579/(C578-C581-C585-C586)</f>
        <v>0.7780487804878049</v>
      </c>
    </row>
    <row r="579" spans="2:5" x14ac:dyDescent="0.3">
      <c r="B579" s="22" t="s">
        <v>79</v>
      </c>
      <c r="C579" s="39">
        <v>319</v>
      </c>
      <c r="D579" s="20"/>
      <c r="E579" s="20"/>
    </row>
    <row r="580" spans="2:5" x14ac:dyDescent="0.3">
      <c r="B580" s="22" t="s">
        <v>37</v>
      </c>
      <c r="C580" s="39">
        <v>14</v>
      </c>
      <c r="D580" s="20"/>
      <c r="E580" s="20"/>
    </row>
    <row r="581" spans="2:5" x14ac:dyDescent="0.3">
      <c r="B581" s="23" t="s">
        <v>40</v>
      </c>
      <c r="C581" s="40">
        <v>3</v>
      </c>
      <c r="D581" s="20"/>
      <c r="E581" s="20"/>
    </row>
    <row r="582" spans="2:5" x14ac:dyDescent="0.3">
      <c r="B582" s="23" t="s">
        <v>38</v>
      </c>
      <c r="C582" s="40">
        <v>7</v>
      </c>
      <c r="D582" s="20"/>
      <c r="E582" s="20"/>
    </row>
    <row r="583" spans="2:5" x14ac:dyDescent="0.3">
      <c r="B583" s="23" t="s">
        <v>41</v>
      </c>
      <c r="C583" s="40">
        <v>4</v>
      </c>
      <c r="D583" s="20"/>
      <c r="E583" s="20"/>
    </row>
    <row r="584" spans="2:5" x14ac:dyDescent="0.3">
      <c r="B584" s="22" t="s">
        <v>44</v>
      </c>
      <c r="C584" s="39">
        <v>177</v>
      </c>
      <c r="D584" s="20"/>
      <c r="E584" s="20"/>
    </row>
    <row r="585" spans="2:5" x14ac:dyDescent="0.3">
      <c r="B585" s="23" t="s">
        <v>39</v>
      </c>
      <c r="C585" s="40">
        <v>33</v>
      </c>
      <c r="D585" s="20"/>
      <c r="E585" s="20"/>
    </row>
    <row r="586" spans="2:5" x14ac:dyDescent="0.3">
      <c r="B586" s="23" t="s">
        <v>40</v>
      </c>
      <c r="C586" s="40">
        <v>64</v>
      </c>
      <c r="D586" s="20"/>
      <c r="E586" s="20"/>
    </row>
    <row r="587" spans="2:5" x14ac:dyDescent="0.3">
      <c r="B587" s="23" t="s">
        <v>43</v>
      </c>
      <c r="C587" s="40">
        <v>5</v>
      </c>
      <c r="D587" s="20"/>
      <c r="E587" s="20"/>
    </row>
    <row r="588" spans="2:5" x14ac:dyDescent="0.3">
      <c r="B588" s="23" t="s">
        <v>38</v>
      </c>
      <c r="C588" s="40">
        <v>23</v>
      </c>
      <c r="D588" s="20"/>
      <c r="E588" s="20"/>
    </row>
    <row r="589" spans="2:5" x14ac:dyDescent="0.3">
      <c r="B589" s="23" t="s">
        <v>41</v>
      </c>
      <c r="C589" s="40">
        <v>52</v>
      </c>
      <c r="D589" s="20"/>
      <c r="E589" s="20"/>
    </row>
    <row r="590" spans="2:5" x14ac:dyDescent="0.3">
      <c r="B590" s="16" t="s">
        <v>12</v>
      </c>
      <c r="C590" s="38">
        <v>42</v>
      </c>
      <c r="D590" s="25">
        <f>C591/C590</f>
        <v>0.6428571428571429</v>
      </c>
      <c r="E590" s="25">
        <f>C591/(C590-C595-C596)</f>
        <v>0.71052631578947367</v>
      </c>
    </row>
    <row r="591" spans="2:5" x14ac:dyDescent="0.3">
      <c r="B591" s="22" t="s">
        <v>79</v>
      </c>
      <c r="C591" s="39">
        <v>27</v>
      </c>
      <c r="D591" s="20"/>
      <c r="E591" s="20"/>
    </row>
    <row r="592" spans="2:5" x14ac:dyDescent="0.3">
      <c r="B592" s="22" t="s">
        <v>37</v>
      </c>
      <c r="C592" s="39">
        <v>1</v>
      </c>
      <c r="D592" s="20"/>
      <c r="E592" s="20"/>
    </row>
    <row r="593" spans="2:5" x14ac:dyDescent="0.3">
      <c r="B593" s="23" t="s">
        <v>38</v>
      </c>
      <c r="C593" s="40">
        <v>1</v>
      </c>
      <c r="D593" s="20"/>
      <c r="E593" s="20"/>
    </row>
    <row r="594" spans="2:5" x14ac:dyDescent="0.3">
      <c r="B594" s="22" t="s">
        <v>44</v>
      </c>
      <c r="C594" s="39">
        <v>14</v>
      </c>
      <c r="D594" s="20"/>
      <c r="E594" s="20"/>
    </row>
    <row r="595" spans="2:5" x14ac:dyDescent="0.3">
      <c r="B595" s="23" t="s">
        <v>39</v>
      </c>
      <c r="C595" s="40">
        <v>1</v>
      </c>
      <c r="D595" s="20"/>
      <c r="E595" s="20"/>
    </row>
    <row r="596" spans="2:5" x14ac:dyDescent="0.3">
      <c r="B596" s="23" t="s">
        <v>40</v>
      </c>
      <c r="C596" s="40">
        <v>3</v>
      </c>
      <c r="D596" s="20"/>
      <c r="E596" s="20"/>
    </row>
    <row r="597" spans="2:5" x14ac:dyDescent="0.3">
      <c r="B597" s="23" t="s">
        <v>43</v>
      </c>
      <c r="C597" s="40">
        <v>5</v>
      </c>
      <c r="D597" s="20"/>
      <c r="E597" s="20"/>
    </row>
    <row r="598" spans="2:5" x14ac:dyDescent="0.3">
      <c r="B598" s="23" t="s">
        <v>38</v>
      </c>
      <c r="C598" s="40">
        <v>3</v>
      </c>
      <c r="D598" s="20"/>
      <c r="E598" s="20"/>
    </row>
    <row r="599" spans="2:5" x14ac:dyDescent="0.3">
      <c r="B599" s="23" t="s">
        <v>41</v>
      </c>
      <c r="C599" s="40">
        <v>2</v>
      </c>
      <c r="D599" s="20"/>
      <c r="E599" s="20"/>
    </row>
    <row r="600" spans="2:5" x14ac:dyDescent="0.3">
      <c r="B600" s="16" t="s">
        <v>4</v>
      </c>
      <c r="C600" s="38">
        <v>168</v>
      </c>
      <c r="D600" s="25">
        <f>C601/C600</f>
        <v>0.30357142857142855</v>
      </c>
      <c r="E600" s="25">
        <f>C601/(C600-C606-C607)</f>
        <v>0.6</v>
      </c>
    </row>
    <row r="601" spans="2:5" x14ac:dyDescent="0.3">
      <c r="B601" s="22" t="s">
        <v>79</v>
      </c>
      <c r="C601" s="39">
        <v>51</v>
      </c>
      <c r="D601" s="20"/>
      <c r="E601" s="20"/>
    </row>
    <row r="602" spans="2:5" x14ac:dyDescent="0.3">
      <c r="B602" s="22" t="s">
        <v>37</v>
      </c>
      <c r="C602" s="39">
        <v>6</v>
      </c>
      <c r="D602" s="20"/>
      <c r="E602" s="20"/>
    </row>
    <row r="603" spans="2:5" x14ac:dyDescent="0.3">
      <c r="B603" s="23" t="s">
        <v>38</v>
      </c>
      <c r="C603" s="40">
        <v>3</v>
      </c>
      <c r="D603" s="20"/>
      <c r="E603" s="20"/>
    </row>
    <row r="604" spans="2:5" x14ac:dyDescent="0.3">
      <c r="B604" s="23" t="s">
        <v>41</v>
      </c>
      <c r="C604" s="40">
        <v>3</v>
      </c>
      <c r="D604" s="20"/>
      <c r="E604" s="20"/>
    </row>
    <row r="605" spans="2:5" x14ac:dyDescent="0.3">
      <c r="B605" s="22" t="s">
        <v>44</v>
      </c>
      <c r="C605" s="39">
        <v>111</v>
      </c>
      <c r="D605" s="20"/>
      <c r="E605" s="20"/>
    </row>
    <row r="606" spans="2:5" x14ac:dyDescent="0.3">
      <c r="B606" s="23" t="s">
        <v>39</v>
      </c>
      <c r="C606" s="40">
        <v>40</v>
      </c>
      <c r="D606" s="20"/>
      <c r="E606" s="20"/>
    </row>
    <row r="607" spans="2:5" x14ac:dyDescent="0.3">
      <c r="B607" s="23" t="s">
        <v>40</v>
      </c>
      <c r="C607" s="40">
        <v>43</v>
      </c>
      <c r="D607" s="20"/>
      <c r="E607" s="20"/>
    </row>
    <row r="608" spans="2:5" x14ac:dyDescent="0.3">
      <c r="B608" s="23" t="s">
        <v>43</v>
      </c>
      <c r="C608" s="40">
        <v>10</v>
      </c>
      <c r="D608" s="20"/>
      <c r="E608" s="20"/>
    </row>
    <row r="609" spans="2:5" x14ac:dyDescent="0.3">
      <c r="B609" s="23" t="s">
        <v>38</v>
      </c>
      <c r="C609" s="40">
        <v>5</v>
      </c>
      <c r="D609" s="20"/>
      <c r="E609" s="20"/>
    </row>
    <row r="610" spans="2:5" x14ac:dyDescent="0.3">
      <c r="B610" s="23" t="s">
        <v>41</v>
      </c>
      <c r="C610" s="40">
        <v>13</v>
      </c>
      <c r="D610" s="20"/>
      <c r="E610" s="20"/>
    </row>
    <row r="611" spans="2:5" x14ac:dyDescent="0.3">
      <c r="B611" s="16" t="s">
        <v>15</v>
      </c>
      <c r="C611" s="38">
        <v>318</v>
      </c>
      <c r="D611" s="25">
        <f>C612/C611</f>
        <v>0.40251572327044027</v>
      </c>
      <c r="E611" s="25">
        <f>C612/(C611-C614-C615-C618-C619)</f>
        <v>0.45229681978798586</v>
      </c>
    </row>
    <row r="612" spans="2:5" x14ac:dyDescent="0.3">
      <c r="B612" s="22" t="s">
        <v>79</v>
      </c>
      <c r="C612" s="39">
        <v>128</v>
      </c>
      <c r="D612" s="20"/>
      <c r="E612" s="20"/>
    </row>
    <row r="613" spans="2:5" x14ac:dyDescent="0.3">
      <c r="B613" s="22" t="s">
        <v>37</v>
      </c>
      <c r="C613" s="39">
        <v>19</v>
      </c>
      <c r="D613" s="20"/>
      <c r="E613" s="20"/>
    </row>
    <row r="614" spans="2:5" x14ac:dyDescent="0.3">
      <c r="B614" s="23" t="s">
        <v>39</v>
      </c>
      <c r="C614" s="40">
        <v>2</v>
      </c>
      <c r="D614" s="20"/>
      <c r="E614" s="20"/>
    </row>
    <row r="615" spans="2:5" x14ac:dyDescent="0.3">
      <c r="B615" s="23" t="s">
        <v>40</v>
      </c>
      <c r="C615" s="40">
        <v>6</v>
      </c>
      <c r="D615" s="20"/>
      <c r="E615" s="20"/>
    </row>
    <row r="616" spans="2:5" x14ac:dyDescent="0.3">
      <c r="B616" s="23" t="s">
        <v>41</v>
      </c>
      <c r="C616" s="40">
        <v>11</v>
      </c>
      <c r="D616" s="20"/>
      <c r="E616" s="20"/>
    </row>
    <row r="617" spans="2:5" x14ac:dyDescent="0.3">
      <c r="B617" s="22" t="s">
        <v>44</v>
      </c>
      <c r="C617" s="39">
        <v>171</v>
      </c>
      <c r="D617" s="20"/>
      <c r="E617" s="20"/>
    </row>
    <row r="618" spans="2:5" x14ac:dyDescent="0.3">
      <c r="B618" s="23" t="s">
        <v>39</v>
      </c>
      <c r="C618" s="40">
        <v>3</v>
      </c>
      <c r="D618" s="20"/>
      <c r="E618" s="20"/>
    </row>
    <row r="619" spans="2:5" x14ac:dyDescent="0.3">
      <c r="B619" s="23" t="s">
        <v>40</v>
      </c>
      <c r="C619" s="40">
        <v>24</v>
      </c>
      <c r="D619" s="20"/>
      <c r="E619" s="20"/>
    </row>
    <row r="620" spans="2:5" x14ac:dyDescent="0.3">
      <c r="B620" s="23" t="s">
        <v>43</v>
      </c>
      <c r="C620" s="40">
        <v>124</v>
      </c>
      <c r="D620" s="20"/>
      <c r="E620" s="20"/>
    </row>
    <row r="621" spans="2:5" x14ac:dyDescent="0.3">
      <c r="B621" s="23" t="s">
        <v>38</v>
      </c>
      <c r="C621" s="40">
        <v>3</v>
      </c>
      <c r="D621" s="20"/>
      <c r="E621" s="20"/>
    </row>
    <row r="622" spans="2:5" x14ac:dyDescent="0.3">
      <c r="B622" s="23" t="s">
        <v>41</v>
      </c>
      <c r="C622" s="40">
        <v>17</v>
      </c>
      <c r="D622" s="20"/>
      <c r="E622" s="20"/>
    </row>
    <row r="623" spans="2:5" x14ac:dyDescent="0.3">
      <c r="B623" s="16" t="s">
        <v>9</v>
      </c>
      <c r="C623" s="38">
        <v>575</v>
      </c>
      <c r="D623" s="25">
        <f>C624/C623</f>
        <v>0.54608695652173911</v>
      </c>
      <c r="E623" s="25">
        <f>C624/(C623-C626-C627-C631-C632)</f>
        <v>0.68859649122807021</v>
      </c>
    </row>
    <row r="624" spans="2:5" x14ac:dyDescent="0.3">
      <c r="B624" s="22" t="s">
        <v>79</v>
      </c>
      <c r="C624" s="39">
        <v>314</v>
      </c>
      <c r="D624" s="20"/>
      <c r="E624" s="20"/>
    </row>
    <row r="625" spans="2:5" x14ac:dyDescent="0.3">
      <c r="B625" s="22" t="s">
        <v>37</v>
      </c>
      <c r="C625" s="39">
        <v>25</v>
      </c>
      <c r="D625" s="20"/>
      <c r="E625" s="20"/>
    </row>
    <row r="626" spans="2:5" x14ac:dyDescent="0.3">
      <c r="B626" s="23" t="s">
        <v>39</v>
      </c>
      <c r="C626" s="40">
        <v>1</v>
      </c>
      <c r="D626" s="20"/>
      <c r="E626" s="20"/>
    </row>
    <row r="627" spans="2:5" x14ac:dyDescent="0.3">
      <c r="B627" s="23" t="s">
        <v>40</v>
      </c>
      <c r="C627" s="40">
        <v>8</v>
      </c>
      <c r="D627" s="20"/>
      <c r="E627" s="20"/>
    </row>
    <row r="628" spans="2:5" x14ac:dyDescent="0.3">
      <c r="B628" s="23" t="s">
        <v>38</v>
      </c>
      <c r="C628" s="40">
        <v>3</v>
      </c>
      <c r="D628" s="20"/>
      <c r="E628" s="20"/>
    </row>
    <row r="629" spans="2:5" x14ac:dyDescent="0.3">
      <c r="B629" s="23" t="s">
        <v>41</v>
      </c>
      <c r="C629" s="40">
        <v>13</v>
      </c>
      <c r="D629" s="20"/>
      <c r="E629" s="20"/>
    </row>
    <row r="630" spans="2:5" x14ac:dyDescent="0.3">
      <c r="B630" s="22" t="s">
        <v>44</v>
      </c>
      <c r="C630" s="39">
        <v>236</v>
      </c>
      <c r="D630" s="20"/>
      <c r="E630" s="20"/>
    </row>
    <row r="631" spans="2:5" x14ac:dyDescent="0.3">
      <c r="B631" s="23" t="s">
        <v>39</v>
      </c>
      <c r="C631" s="40">
        <v>38</v>
      </c>
      <c r="D631" s="20"/>
      <c r="E631" s="20"/>
    </row>
    <row r="632" spans="2:5" x14ac:dyDescent="0.3">
      <c r="B632" s="23" t="s">
        <v>40</v>
      </c>
      <c r="C632" s="40">
        <v>72</v>
      </c>
      <c r="D632" s="20"/>
      <c r="E632" s="20"/>
    </row>
    <row r="633" spans="2:5" x14ac:dyDescent="0.3">
      <c r="B633" s="23" t="s">
        <v>43</v>
      </c>
      <c r="C633" s="40">
        <v>15</v>
      </c>
      <c r="D633" s="20"/>
      <c r="E633" s="20"/>
    </row>
    <row r="634" spans="2:5" x14ac:dyDescent="0.3">
      <c r="B634" s="23" t="s">
        <v>38</v>
      </c>
      <c r="C634" s="40">
        <v>48</v>
      </c>
      <c r="D634" s="20"/>
      <c r="E634" s="20"/>
    </row>
    <row r="635" spans="2:5" x14ac:dyDescent="0.3">
      <c r="B635" s="23" t="s">
        <v>41</v>
      </c>
      <c r="C635" s="40">
        <v>63</v>
      </c>
      <c r="D635" s="20"/>
      <c r="E635" s="20"/>
    </row>
    <row r="636" spans="2:5" x14ac:dyDescent="0.3">
      <c r="B636" s="16" t="s">
        <v>17</v>
      </c>
      <c r="C636" s="38">
        <v>80</v>
      </c>
      <c r="D636" s="25">
        <f>C637/C636</f>
        <v>0.57499999999999996</v>
      </c>
      <c r="E636" s="25">
        <f>C637/(C636-C641-C642)</f>
        <v>0.77966101694915257</v>
      </c>
    </row>
    <row r="637" spans="2:5" x14ac:dyDescent="0.3">
      <c r="B637" s="22" t="s">
        <v>79</v>
      </c>
      <c r="C637" s="39">
        <v>46</v>
      </c>
      <c r="D637" s="20"/>
      <c r="E637" s="20"/>
    </row>
    <row r="638" spans="2:5" x14ac:dyDescent="0.3">
      <c r="B638" s="22" t="s">
        <v>37</v>
      </c>
      <c r="C638" s="39">
        <v>2</v>
      </c>
      <c r="D638" s="20"/>
      <c r="E638" s="20"/>
    </row>
    <row r="639" spans="2:5" x14ac:dyDescent="0.3">
      <c r="B639" s="23" t="s">
        <v>41</v>
      </c>
      <c r="C639" s="40">
        <v>2</v>
      </c>
      <c r="D639" s="20"/>
      <c r="E639" s="20"/>
    </row>
    <row r="640" spans="2:5" x14ac:dyDescent="0.3">
      <c r="B640" s="22" t="s">
        <v>44</v>
      </c>
      <c r="C640" s="39">
        <v>32</v>
      </c>
      <c r="D640" s="20"/>
      <c r="E640" s="20"/>
    </row>
    <row r="641" spans="2:5" x14ac:dyDescent="0.3">
      <c r="B641" s="23" t="s">
        <v>39</v>
      </c>
      <c r="C641" s="40">
        <v>4</v>
      </c>
      <c r="D641" s="20"/>
      <c r="E641" s="20"/>
    </row>
    <row r="642" spans="2:5" x14ac:dyDescent="0.3">
      <c r="B642" s="23" t="s">
        <v>40</v>
      </c>
      <c r="C642" s="40">
        <v>17</v>
      </c>
      <c r="D642" s="20"/>
      <c r="E642" s="20"/>
    </row>
    <row r="643" spans="2:5" x14ac:dyDescent="0.3">
      <c r="B643" s="23" t="s">
        <v>38</v>
      </c>
      <c r="C643" s="40">
        <v>4</v>
      </c>
      <c r="D643" s="20"/>
      <c r="E643" s="20"/>
    </row>
    <row r="644" spans="2:5" x14ac:dyDescent="0.3">
      <c r="B644" s="23" t="s">
        <v>41</v>
      </c>
      <c r="C644" s="40">
        <v>7</v>
      </c>
      <c r="D644" s="20"/>
      <c r="E644" s="20"/>
    </row>
    <row r="645" spans="2:5" x14ac:dyDescent="0.3">
      <c r="B645" s="16" t="s">
        <v>11</v>
      </c>
      <c r="C645" s="38">
        <v>123</v>
      </c>
      <c r="D645" s="25">
        <f>C646/C645</f>
        <v>0.31707317073170732</v>
      </c>
      <c r="E645" s="25">
        <f>C646/(C645-C648-C651-C652)</f>
        <v>0.44318181818181818</v>
      </c>
    </row>
    <row r="646" spans="2:5" x14ac:dyDescent="0.3">
      <c r="B646" s="22" t="s">
        <v>79</v>
      </c>
      <c r="C646" s="39">
        <v>39</v>
      </c>
      <c r="D646" s="20"/>
      <c r="E646" s="20"/>
    </row>
    <row r="647" spans="2:5" x14ac:dyDescent="0.3">
      <c r="B647" s="22" t="s">
        <v>37</v>
      </c>
      <c r="C647" s="39">
        <v>7</v>
      </c>
      <c r="D647" s="20"/>
      <c r="E647" s="20"/>
    </row>
    <row r="648" spans="2:5" x14ac:dyDescent="0.3">
      <c r="B648" s="23" t="s">
        <v>40</v>
      </c>
      <c r="C648" s="40">
        <v>1</v>
      </c>
      <c r="D648" s="20"/>
      <c r="E648" s="20"/>
    </row>
    <row r="649" spans="2:5" x14ac:dyDescent="0.3">
      <c r="B649" s="23" t="s">
        <v>41</v>
      </c>
      <c r="C649" s="40">
        <v>6</v>
      </c>
      <c r="D649" s="20"/>
      <c r="E649" s="20"/>
    </row>
    <row r="650" spans="2:5" x14ac:dyDescent="0.3">
      <c r="B650" s="22" t="s">
        <v>44</v>
      </c>
      <c r="C650" s="39">
        <v>77</v>
      </c>
      <c r="D650" s="20"/>
      <c r="E650" s="20"/>
    </row>
    <row r="651" spans="2:5" x14ac:dyDescent="0.3">
      <c r="B651" s="23" t="s">
        <v>39</v>
      </c>
      <c r="C651" s="40">
        <v>11</v>
      </c>
      <c r="D651" s="20"/>
      <c r="E651" s="20"/>
    </row>
    <row r="652" spans="2:5" x14ac:dyDescent="0.3">
      <c r="B652" s="23" t="s">
        <v>40</v>
      </c>
      <c r="C652" s="40">
        <v>23</v>
      </c>
      <c r="D652" s="20"/>
      <c r="E652" s="20"/>
    </row>
    <row r="653" spans="2:5" x14ac:dyDescent="0.3">
      <c r="B653" s="23" t="s">
        <v>43</v>
      </c>
      <c r="C653" s="40">
        <v>17</v>
      </c>
      <c r="D653" s="20"/>
      <c r="E653" s="20"/>
    </row>
    <row r="654" spans="2:5" x14ac:dyDescent="0.3">
      <c r="B654" s="23" t="s">
        <v>38</v>
      </c>
      <c r="C654" s="40">
        <v>5</v>
      </c>
      <c r="D654" s="20"/>
      <c r="E654" s="20"/>
    </row>
    <row r="655" spans="2:5" x14ac:dyDescent="0.3">
      <c r="B655" s="23" t="s">
        <v>41</v>
      </c>
      <c r="C655" s="40">
        <v>21</v>
      </c>
      <c r="D655" s="20"/>
      <c r="E655" s="20"/>
    </row>
    <row r="656" spans="2:5" x14ac:dyDescent="0.3">
      <c r="B656" s="16" t="s">
        <v>19</v>
      </c>
      <c r="C656" s="38">
        <v>224</v>
      </c>
      <c r="D656" s="25">
        <f>C657/C656</f>
        <v>0.5044642857142857</v>
      </c>
      <c r="E656" s="25">
        <f>C657/(C656-C659-C660-C663-C664)</f>
        <v>0.69325153374233128</v>
      </c>
    </row>
    <row r="657" spans="2:5" x14ac:dyDescent="0.3">
      <c r="B657" s="22" t="s">
        <v>79</v>
      </c>
      <c r="C657" s="39">
        <v>113</v>
      </c>
      <c r="D657" s="20"/>
      <c r="E657" s="20"/>
    </row>
    <row r="658" spans="2:5" x14ac:dyDescent="0.3">
      <c r="B658" s="22" t="s">
        <v>37</v>
      </c>
      <c r="C658" s="39">
        <v>8</v>
      </c>
      <c r="D658" s="20"/>
      <c r="E658" s="20"/>
    </row>
    <row r="659" spans="2:5" x14ac:dyDescent="0.3">
      <c r="B659" s="23" t="s">
        <v>39</v>
      </c>
      <c r="C659" s="40">
        <v>2</v>
      </c>
      <c r="D659" s="20"/>
      <c r="E659" s="20"/>
    </row>
    <row r="660" spans="2:5" x14ac:dyDescent="0.3">
      <c r="B660" s="23" t="s">
        <v>40</v>
      </c>
      <c r="C660" s="40">
        <v>3</v>
      </c>
      <c r="D660" s="20"/>
      <c r="E660" s="20"/>
    </row>
    <row r="661" spans="2:5" x14ac:dyDescent="0.3">
      <c r="B661" s="23" t="s">
        <v>41</v>
      </c>
      <c r="C661" s="40">
        <v>3</v>
      </c>
      <c r="D661" s="20"/>
      <c r="E661" s="20"/>
    </row>
    <row r="662" spans="2:5" x14ac:dyDescent="0.3">
      <c r="B662" s="22" t="s">
        <v>44</v>
      </c>
      <c r="C662" s="39">
        <v>103</v>
      </c>
      <c r="D662" s="20"/>
      <c r="E662" s="20"/>
    </row>
    <row r="663" spans="2:5" x14ac:dyDescent="0.3">
      <c r="B663" s="23" t="s">
        <v>39</v>
      </c>
      <c r="C663" s="40">
        <v>27</v>
      </c>
      <c r="D663" s="20"/>
      <c r="E663" s="20"/>
    </row>
    <row r="664" spans="2:5" x14ac:dyDescent="0.3">
      <c r="B664" s="23" t="s">
        <v>40</v>
      </c>
      <c r="C664" s="40">
        <v>29</v>
      </c>
      <c r="D664" s="20"/>
      <c r="E664" s="20"/>
    </row>
    <row r="665" spans="2:5" x14ac:dyDescent="0.3">
      <c r="B665" s="23" t="s">
        <v>43</v>
      </c>
      <c r="C665" s="40">
        <v>2</v>
      </c>
      <c r="D665" s="20"/>
      <c r="E665" s="20"/>
    </row>
    <row r="666" spans="2:5" x14ac:dyDescent="0.3">
      <c r="B666" s="23" t="s">
        <v>38</v>
      </c>
      <c r="C666" s="40">
        <v>17</v>
      </c>
      <c r="D666" s="20"/>
      <c r="E666" s="20"/>
    </row>
    <row r="667" spans="2:5" x14ac:dyDescent="0.3">
      <c r="B667" s="23" t="s">
        <v>41</v>
      </c>
      <c r="C667" s="40">
        <v>28</v>
      </c>
      <c r="D667" s="20"/>
      <c r="E667" s="20"/>
    </row>
    <row r="668" spans="2:5" x14ac:dyDescent="0.3">
      <c r="B668" s="16" t="s">
        <v>13</v>
      </c>
      <c r="C668" s="38">
        <v>13</v>
      </c>
      <c r="D668" s="25">
        <f>C669/C668</f>
        <v>0.53846153846153844</v>
      </c>
      <c r="E668" s="25">
        <f>C669/(C668-C671)</f>
        <v>0.63636363636363635</v>
      </c>
    </row>
    <row r="669" spans="2:5" x14ac:dyDescent="0.3">
      <c r="B669" s="22" t="s">
        <v>79</v>
      </c>
      <c r="C669" s="39">
        <v>7</v>
      </c>
      <c r="D669" s="20"/>
      <c r="E669" s="20"/>
    </row>
    <row r="670" spans="2:5" x14ac:dyDescent="0.3">
      <c r="B670" s="22" t="s">
        <v>44</v>
      </c>
      <c r="C670" s="39">
        <v>6</v>
      </c>
      <c r="D670" s="20"/>
      <c r="E670" s="20"/>
    </row>
    <row r="671" spans="2:5" x14ac:dyDescent="0.3">
      <c r="B671" s="23" t="s">
        <v>40</v>
      </c>
      <c r="C671" s="40">
        <v>2</v>
      </c>
      <c r="D671" s="20"/>
      <c r="E671" s="20"/>
    </row>
    <row r="672" spans="2:5" x14ac:dyDescent="0.3">
      <c r="B672" s="23" t="s">
        <v>38</v>
      </c>
      <c r="C672" s="40">
        <v>1</v>
      </c>
      <c r="D672" s="20"/>
      <c r="E672" s="20"/>
    </row>
    <row r="673" spans="2:5" x14ac:dyDescent="0.3">
      <c r="B673" s="23" t="s">
        <v>41</v>
      </c>
      <c r="C673" s="40">
        <v>3</v>
      </c>
      <c r="D673" s="20"/>
      <c r="E673" s="20"/>
    </row>
    <row r="674" spans="2:5" x14ac:dyDescent="0.3">
      <c r="B674" s="16" t="s">
        <v>25</v>
      </c>
      <c r="C674" s="38">
        <v>34</v>
      </c>
      <c r="D674" s="25">
        <f>C675/C674</f>
        <v>0.61764705882352944</v>
      </c>
      <c r="E674" s="25">
        <f>C675/(C674-C677-C678)</f>
        <v>0.75</v>
      </c>
    </row>
    <row r="675" spans="2:5" x14ac:dyDescent="0.3">
      <c r="B675" s="22" t="s">
        <v>79</v>
      </c>
      <c r="C675" s="39">
        <v>21</v>
      </c>
      <c r="D675" s="20"/>
      <c r="E675" s="20"/>
    </row>
    <row r="676" spans="2:5" x14ac:dyDescent="0.3">
      <c r="B676" s="22" t="s">
        <v>44</v>
      </c>
      <c r="C676" s="39">
        <v>13</v>
      </c>
      <c r="D676" s="20"/>
      <c r="E676" s="20"/>
    </row>
    <row r="677" spans="2:5" x14ac:dyDescent="0.3">
      <c r="B677" s="23" t="s">
        <v>39</v>
      </c>
      <c r="C677" s="40">
        <v>2</v>
      </c>
      <c r="D677" s="20"/>
      <c r="E677" s="20"/>
    </row>
    <row r="678" spans="2:5" x14ac:dyDescent="0.3">
      <c r="B678" s="23" t="s">
        <v>40</v>
      </c>
      <c r="C678" s="40">
        <v>4</v>
      </c>
      <c r="D678" s="20"/>
      <c r="E678" s="20"/>
    </row>
    <row r="679" spans="2:5" x14ac:dyDescent="0.3">
      <c r="B679" s="23" t="s">
        <v>43</v>
      </c>
      <c r="C679" s="40">
        <v>1</v>
      </c>
      <c r="D679" s="20"/>
      <c r="E679" s="20"/>
    </row>
    <row r="680" spans="2:5" x14ac:dyDescent="0.3">
      <c r="B680" s="23" t="s">
        <v>38</v>
      </c>
      <c r="C680" s="40">
        <v>1</v>
      </c>
      <c r="D680" s="20"/>
      <c r="E680" s="20"/>
    </row>
    <row r="681" spans="2:5" ht="15" thickBot="1" x14ac:dyDescent="0.35">
      <c r="B681" s="23" t="s">
        <v>41</v>
      </c>
      <c r="C681" s="40">
        <v>5</v>
      </c>
      <c r="D681" s="20"/>
      <c r="E681" s="20"/>
    </row>
    <row r="682" spans="2:5" ht="15" thickBot="1" x14ac:dyDescent="0.35">
      <c r="B682" s="15" t="s">
        <v>71</v>
      </c>
      <c r="C682" s="37">
        <v>3485</v>
      </c>
      <c r="D682" s="19">
        <f>(C684+C692+C703+C716+C726+C738+C746+C758+C771+C783+C789+C801+C812+C822+C835+C841+C849+C861+C871+C881+C890)/C682</f>
        <v>0.56728837876614058</v>
      </c>
      <c r="E682" s="19">
        <f>(C684+C692+C703+C716+C726+C738+C746+C758+C771+C783+C789+C801+C812+C822+C835+C841+C849+C861+C871+C881+C890)/(C682-C688-C689-C694-C697-C698-C705-C706-C710-C711-C718-C720-C721-C728-C729-C732-C733-C740-C741-C748-C749-C752-C753-C760-C761-C765-C766-C773-C774-C777-C778-C785-C786-C791-C792-C795-C796-C803-C806-C807-C816-C817-C824-C825-C829-C830-C837-C843-C845-C846-C851-C852-C855-C856-C865-C866-C875-C876-C885-C886-C892-C893-C896-C897)</f>
        <v>0.8373570520965693</v>
      </c>
    </row>
    <row r="683" spans="2:5" x14ac:dyDescent="0.3">
      <c r="B683" s="16" t="s">
        <v>16</v>
      </c>
      <c r="C683" s="38">
        <v>54</v>
      </c>
      <c r="D683" s="25">
        <f>C684/C683</f>
        <v>0.79629629629629628</v>
      </c>
      <c r="E683" s="25">
        <f>C684/(C683-C688-C689)</f>
        <v>0.89583333333333337</v>
      </c>
    </row>
    <row r="684" spans="2:5" x14ac:dyDescent="0.3">
      <c r="B684" s="22" t="s">
        <v>79</v>
      </c>
      <c r="C684" s="39">
        <v>43</v>
      </c>
      <c r="D684" s="20"/>
      <c r="E684" s="20"/>
    </row>
    <row r="685" spans="2:5" x14ac:dyDescent="0.3">
      <c r="B685" s="22" t="s">
        <v>37</v>
      </c>
      <c r="C685" s="39">
        <v>1</v>
      </c>
      <c r="D685" s="20"/>
      <c r="E685" s="20"/>
    </row>
    <row r="686" spans="2:5" x14ac:dyDescent="0.3">
      <c r="B686" s="23" t="s">
        <v>41</v>
      </c>
      <c r="C686" s="40">
        <v>1</v>
      </c>
      <c r="D686" s="20"/>
      <c r="E686" s="20"/>
    </row>
    <row r="687" spans="2:5" x14ac:dyDescent="0.3">
      <c r="B687" s="22" t="s">
        <v>44</v>
      </c>
      <c r="C687" s="39">
        <v>10</v>
      </c>
      <c r="D687" s="20"/>
      <c r="E687" s="20"/>
    </row>
    <row r="688" spans="2:5" x14ac:dyDescent="0.3">
      <c r="B688" s="23" t="s">
        <v>39</v>
      </c>
      <c r="C688" s="40">
        <v>4</v>
      </c>
      <c r="D688" s="20"/>
      <c r="E688" s="20"/>
    </row>
    <row r="689" spans="2:5" x14ac:dyDescent="0.3">
      <c r="B689" s="23" t="s">
        <v>40</v>
      </c>
      <c r="C689" s="40">
        <v>2</v>
      </c>
      <c r="D689" s="20"/>
      <c r="E689" s="20"/>
    </row>
    <row r="690" spans="2:5" x14ac:dyDescent="0.3">
      <c r="B690" s="23" t="s">
        <v>41</v>
      </c>
      <c r="C690" s="40">
        <v>4</v>
      </c>
      <c r="D690" s="20"/>
      <c r="E690" s="20"/>
    </row>
    <row r="691" spans="2:5" x14ac:dyDescent="0.3">
      <c r="B691" s="16" t="s">
        <v>6</v>
      </c>
      <c r="C691" s="38">
        <v>91</v>
      </c>
      <c r="D691" s="25">
        <f>C692/C691</f>
        <v>0.4175824175824176</v>
      </c>
      <c r="E691" s="25">
        <f>C692/(C691-C694-C697-C698)</f>
        <v>0.74509803921568629</v>
      </c>
    </row>
    <row r="692" spans="2:5" x14ac:dyDescent="0.3">
      <c r="B692" s="22" t="s">
        <v>79</v>
      </c>
      <c r="C692" s="39">
        <v>38</v>
      </c>
      <c r="D692" s="20"/>
      <c r="E692" s="20"/>
    </row>
    <row r="693" spans="2:5" x14ac:dyDescent="0.3">
      <c r="B693" s="22" t="s">
        <v>37</v>
      </c>
      <c r="C693" s="39">
        <v>2</v>
      </c>
      <c r="D693" s="20"/>
      <c r="E693" s="20"/>
    </row>
    <row r="694" spans="2:5" x14ac:dyDescent="0.3">
      <c r="B694" s="23" t="s">
        <v>39</v>
      </c>
      <c r="C694" s="40">
        <v>1</v>
      </c>
      <c r="D694" s="20"/>
      <c r="E694" s="20"/>
    </row>
    <row r="695" spans="2:5" x14ac:dyDescent="0.3">
      <c r="B695" s="23" t="s">
        <v>38</v>
      </c>
      <c r="C695" s="40">
        <v>1</v>
      </c>
      <c r="D695" s="20"/>
      <c r="E695" s="20"/>
    </row>
    <row r="696" spans="2:5" x14ac:dyDescent="0.3">
      <c r="B696" s="22" t="s">
        <v>44</v>
      </c>
      <c r="C696" s="39">
        <v>51</v>
      </c>
      <c r="D696" s="20"/>
      <c r="E696" s="20"/>
    </row>
    <row r="697" spans="2:5" x14ac:dyDescent="0.3">
      <c r="B697" s="23" t="s">
        <v>39</v>
      </c>
      <c r="C697" s="40">
        <v>26</v>
      </c>
      <c r="D697" s="20"/>
      <c r="E697" s="20"/>
    </row>
    <row r="698" spans="2:5" x14ac:dyDescent="0.3">
      <c r="B698" s="23" t="s">
        <v>40</v>
      </c>
      <c r="C698" s="40">
        <v>13</v>
      </c>
      <c r="D698" s="20"/>
      <c r="E698" s="20"/>
    </row>
    <row r="699" spans="2:5" x14ac:dyDescent="0.3">
      <c r="B699" s="23" t="s">
        <v>43</v>
      </c>
      <c r="C699" s="40">
        <v>5</v>
      </c>
      <c r="D699" s="20"/>
      <c r="E699" s="20"/>
    </row>
    <row r="700" spans="2:5" x14ac:dyDescent="0.3">
      <c r="B700" s="23" t="s">
        <v>38</v>
      </c>
      <c r="C700" s="40">
        <v>4</v>
      </c>
      <c r="D700" s="20"/>
      <c r="E700" s="20"/>
    </row>
    <row r="701" spans="2:5" x14ac:dyDescent="0.3">
      <c r="B701" s="23" t="s">
        <v>41</v>
      </c>
      <c r="C701" s="40">
        <v>3</v>
      </c>
      <c r="D701" s="20"/>
      <c r="E701" s="20"/>
    </row>
    <row r="702" spans="2:5" x14ac:dyDescent="0.3">
      <c r="B702" s="16" t="s">
        <v>0</v>
      </c>
      <c r="C702" s="38">
        <v>1532</v>
      </c>
      <c r="D702" s="25">
        <f>C703/C702</f>
        <v>0.62859007832898173</v>
      </c>
      <c r="E702" s="25">
        <f>C703/(C702-C705-C706-C710-C711)</f>
        <v>0.86290322580645162</v>
      </c>
    </row>
    <row r="703" spans="2:5" x14ac:dyDescent="0.3">
      <c r="B703" s="22" t="s">
        <v>79</v>
      </c>
      <c r="C703" s="39">
        <v>963</v>
      </c>
      <c r="D703" s="20"/>
      <c r="E703" s="20"/>
    </row>
    <row r="704" spans="2:5" x14ac:dyDescent="0.3">
      <c r="B704" s="22" t="s">
        <v>37</v>
      </c>
      <c r="C704" s="39">
        <v>20</v>
      </c>
      <c r="D704" s="20"/>
      <c r="E704" s="20"/>
    </row>
    <row r="705" spans="2:5" x14ac:dyDescent="0.3">
      <c r="B705" s="23" t="s">
        <v>39</v>
      </c>
      <c r="C705" s="40">
        <v>4</v>
      </c>
      <c r="D705" s="20"/>
      <c r="E705" s="20"/>
    </row>
    <row r="706" spans="2:5" x14ac:dyDescent="0.3">
      <c r="B706" s="23" t="s">
        <v>40</v>
      </c>
      <c r="C706" s="40">
        <v>9</v>
      </c>
      <c r="D706" s="20"/>
      <c r="E706" s="20"/>
    </row>
    <row r="707" spans="2:5" x14ac:dyDescent="0.3">
      <c r="B707" s="23" t="s">
        <v>38</v>
      </c>
      <c r="C707" s="40">
        <v>1</v>
      </c>
      <c r="D707" s="20"/>
      <c r="E707" s="20"/>
    </row>
    <row r="708" spans="2:5" x14ac:dyDescent="0.3">
      <c r="B708" s="23" t="s">
        <v>41</v>
      </c>
      <c r="C708" s="40">
        <v>6</v>
      </c>
      <c r="D708" s="20"/>
      <c r="E708" s="20"/>
    </row>
    <row r="709" spans="2:5" x14ac:dyDescent="0.3">
      <c r="B709" s="22" t="s">
        <v>44</v>
      </c>
      <c r="C709" s="39">
        <v>549</v>
      </c>
      <c r="D709" s="20"/>
      <c r="E709" s="20"/>
    </row>
    <row r="710" spans="2:5" x14ac:dyDescent="0.3">
      <c r="B710" s="23" t="s">
        <v>39</v>
      </c>
      <c r="C710" s="40">
        <v>276</v>
      </c>
      <c r="D710" s="20"/>
      <c r="E710" s="20"/>
    </row>
    <row r="711" spans="2:5" x14ac:dyDescent="0.3">
      <c r="B711" s="23" t="s">
        <v>40</v>
      </c>
      <c r="C711" s="40">
        <v>127</v>
      </c>
      <c r="D711" s="20"/>
      <c r="E711" s="20"/>
    </row>
    <row r="712" spans="2:5" x14ac:dyDescent="0.3">
      <c r="B712" s="23" t="s">
        <v>43</v>
      </c>
      <c r="C712" s="40">
        <v>28</v>
      </c>
      <c r="D712" s="20"/>
      <c r="E712" s="20"/>
    </row>
    <row r="713" spans="2:5" x14ac:dyDescent="0.3">
      <c r="B713" s="23" t="s">
        <v>38</v>
      </c>
      <c r="C713" s="40">
        <v>74</v>
      </c>
      <c r="D713" s="20"/>
      <c r="E713" s="20"/>
    </row>
    <row r="714" spans="2:5" x14ac:dyDescent="0.3">
      <c r="B714" s="23" t="s">
        <v>41</v>
      </c>
      <c r="C714" s="40">
        <v>44</v>
      </c>
      <c r="D714" s="20"/>
      <c r="E714" s="20"/>
    </row>
    <row r="715" spans="2:5" x14ac:dyDescent="0.3">
      <c r="B715" s="16" t="s">
        <v>8</v>
      </c>
      <c r="C715" s="38">
        <v>117</v>
      </c>
      <c r="D715" s="25">
        <f>C716/C715</f>
        <v>0.44444444444444442</v>
      </c>
      <c r="E715" s="25">
        <f>C716/(C715-C718-C720-C721)</f>
        <v>0.8125</v>
      </c>
    </row>
    <row r="716" spans="2:5" x14ac:dyDescent="0.3">
      <c r="B716" s="22" t="s">
        <v>79</v>
      </c>
      <c r="C716" s="39">
        <v>52</v>
      </c>
      <c r="D716" s="20"/>
      <c r="E716" s="20"/>
    </row>
    <row r="717" spans="2:5" x14ac:dyDescent="0.3">
      <c r="B717" s="22" t="s">
        <v>37</v>
      </c>
      <c r="C717" s="39">
        <v>1</v>
      </c>
      <c r="D717" s="20"/>
      <c r="E717" s="20"/>
    </row>
    <row r="718" spans="2:5" x14ac:dyDescent="0.3">
      <c r="B718" s="23" t="s">
        <v>40</v>
      </c>
      <c r="C718" s="40">
        <v>1</v>
      </c>
      <c r="D718" s="20"/>
      <c r="E718" s="20"/>
    </row>
    <row r="719" spans="2:5" x14ac:dyDescent="0.3">
      <c r="B719" s="22" t="s">
        <v>44</v>
      </c>
      <c r="C719" s="39">
        <v>64</v>
      </c>
      <c r="D719" s="20"/>
      <c r="E719" s="20"/>
    </row>
    <row r="720" spans="2:5" x14ac:dyDescent="0.3">
      <c r="B720" s="23" t="s">
        <v>39</v>
      </c>
      <c r="C720" s="40">
        <v>35</v>
      </c>
      <c r="D720" s="20"/>
      <c r="E720" s="20"/>
    </row>
    <row r="721" spans="2:5" x14ac:dyDescent="0.3">
      <c r="B721" s="23" t="s">
        <v>40</v>
      </c>
      <c r="C721" s="40">
        <v>17</v>
      </c>
      <c r="D721" s="20"/>
      <c r="E721" s="20"/>
    </row>
    <row r="722" spans="2:5" x14ac:dyDescent="0.3">
      <c r="B722" s="23" t="s">
        <v>43</v>
      </c>
      <c r="C722" s="40">
        <v>3</v>
      </c>
      <c r="D722" s="20"/>
      <c r="E722" s="20"/>
    </row>
    <row r="723" spans="2:5" x14ac:dyDescent="0.3">
      <c r="B723" s="23" t="s">
        <v>38</v>
      </c>
      <c r="C723" s="40">
        <v>4</v>
      </c>
      <c r="D723" s="20"/>
      <c r="E723" s="20"/>
    </row>
    <row r="724" spans="2:5" x14ac:dyDescent="0.3">
      <c r="B724" s="23" t="s">
        <v>41</v>
      </c>
      <c r="C724" s="40">
        <v>5</v>
      </c>
      <c r="D724" s="20"/>
      <c r="E724" s="20"/>
    </row>
    <row r="725" spans="2:5" x14ac:dyDescent="0.3">
      <c r="B725" s="16" t="s">
        <v>1</v>
      </c>
      <c r="C725" s="38">
        <v>171</v>
      </c>
      <c r="D725" s="25">
        <f>C726/C725</f>
        <v>0.39766081871345027</v>
      </c>
      <c r="E725" s="25">
        <f>C726/(C725-C728-C729-C732-C733)</f>
        <v>0.8</v>
      </c>
    </row>
    <row r="726" spans="2:5" x14ac:dyDescent="0.3">
      <c r="B726" s="22" t="s">
        <v>79</v>
      </c>
      <c r="C726" s="39">
        <v>68</v>
      </c>
      <c r="D726" s="20"/>
      <c r="E726" s="20"/>
    </row>
    <row r="727" spans="2:5" x14ac:dyDescent="0.3">
      <c r="B727" s="22" t="s">
        <v>37</v>
      </c>
      <c r="C727" s="39">
        <v>9</v>
      </c>
      <c r="D727" s="20"/>
      <c r="E727" s="20"/>
    </row>
    <row r="728" spans="2:5" x14ac:dyDescent="0.3">
      <c r="B728" s="23" t="s">
        <v>39</v>
      </c>
      <c r="C728" s="40">
        <v>2</v>
      </c>
      <c r="D728" s="20"/>
      <c r="E728" s="20"/>
    </row>
    <row r="729" spans="2:5" x14ac:dyDescent="0.3">
      <c r="B729" s="23" t="s">
        <v>40</v>
      </c>
      <c r="C729" s="40">
        <v>2</v>
      </c>
      <c r="D729" s="20"/>
      <c r="E729" s="20"/>
    </row>
    <row r="730" spans="2:5" x14ac:dyDescent="0.3">
      <c r="B730" s="23" t="s">
        <v>38</v>
      </c>
      <c r="C730" s="40">
        <v>5</v>
      </c>
      <c r="D730" s="20"/>
      <c r="E730" s="20"/>
    </row>
    <row r="731" spans="2:5" x14ac:dyDescent="0.3">
      <c r="B731" s="22" t="s">
        <v>44</v>
      </c>
      <c r="C731" s="39">
        <v>94</v>
      </c>
      <c r="D731" s="20"/>
      <c r="E731" s="20"/>
    </row>
    <row r="732" spans="2:5" x14ac:dyDescent="0.3">
      <c r="B732" s="23" t="s">
        <v>39</v>
      </c>
      <c r="C732" s="40">
        <v>45</v>
      </c>
      <c r="D732" s="20"/>
      <c r="E732" s="20"/>
    </row>
    <row r="733" spans="2:5" x14ac:dyDescent="0.3">
      <c r="B733" s="23" t="s">
        <v>40</v>
      </c>
      <c r="C733" s="40">
        <v>37</v>
      </c>
      <c r="D733" s="20"/>
      <c r="E733" s="20"/>
    </row>
    <row r="734" spans="2:5" x14ac:dyDescent="0.3">
      <c r="B734" s="23" t="s">
        <v>43</v>
      </c>
      <c r="C734" s="40">
        <v>3</v>
      </c>
      <c r="D734" s="20"/>
      <c r="E734" s="20"/>
    </row>
    <row r="735" spans="2:5" x14ac:dyDescent="0.3">
      <c r="B735" s="23" t="s">
        <v>38</v>
      </c>
      <c r="C735" s="40">
        <v>7</v>
      </c>
      <c r="D735" s="20"/>
      <c r="E735" s="20"/>
    </row>
    <row r="736" spans="2:5" x14ac:dyDescent="0.3">
      <c r="B736" s="23" t="s">
        <v>41</v>
      </c>
      <c r="C736" s="40">
        <v>2</v>
      </c>
      <c r="D736" s="20"/>
      <c r="E736" s="20"/>
    </row>
    <row r="737" spans="2:5" x14ac:dyDescent="0.3">
      <c r="B737" s="16" t="s">
        <v>12</v>
      </c>
      <c r="C737" s="38">
        <v>148</v>
      </c>
      <c r="D737" s="25">
        <f>C738/C737</f>
        <v>0.60810810810810811</v>
      </c>
      <c r="E737" s="25">
        <f>C738/(C737-C740-C741)</f>
        <v>0.88235294117647056</v>
      </c>
    </row>
    <row r="738" spans="2:5" x14ac:dyDescent="0.3">
      <c r="B738" s="22" t="s">
        <v>79</v>
      </c>
      <c r="C738" s="39">
        <v>90</v>
      </c>
      <c r="D738" s="20"/>
      <c r="E738" s="20"/>
    </row>
    <row r="739" spans="2:5" x14ac:dyDescent="0.3">
      <c r="B739" s="22" t="s">
        <v>44</v>
      </c>
      <c r="C739" s="39">
        <v>58</v>
      </c>
      <c r="D739" s="20"/>
      <c r="E739" s="20"/>
    </row>
    <row r="740" spans="2:5" x14ac:dyDescent="0.3">
      <c r="B740" s="23" t="s">
        <v>39</v>
      </c>
      <c r="C740" s="40">
        <v>32</v>
      </c>
      <c r="D740" s="20"/>
      <c r="E740" s="20"/>
    </row>
    <row r="741" spans="2:5" x14ac:dyDescent="0.3">
      <c r="B741" s="23" t="s">
        <v>40</v>
      </c>
      <c r="C741" s="40">
        <v>14</v>
      </c>
      <c r="D741" s="20"/>
      <c r="E741" s="20"/>
    </row>
    <row r="742" spans="2:5" x14ac:dyDescent="0.3">
      <c r="B742" s="23" t="s">
        <v>43</v>
      </c>
      <c r="C742" s="40">
        <v>4</v>
      </c>
      <c r="D742" s="20"/>
      <c r="E742" s="20"/>
    </row>
    <row r="743" spans="2:5" x14ac:dyDescent="0.3">
      <c r="B743" s="23" t="s">
        <v>38</v>
      </c>
      <c r="C743" s="40">
        <v>3</v>
      </c>
      <c r="D743" s="20"/>
      <c r="E743" s="20"/>
    </row>
    <row r="744" spans="2:5" x14ac:dyDescent="0.3">
      <c r="B744" s="23" t="s">
        <v>41</v>
      </c>
      <c r="C744" s="40">
        <v>5</v>
      </c>
      <c r="D744" s="20"/>
      <c r="E744" s="20"/>
    </row>
    <row r="745" spans="2:5" x14ac:dyDescent="0.3">
      <c r="B745" s="16" t="s">
        <v>4</v>
      </c>
      <c r="C745" s="38">
        <v>43</v>
      </c>
      <c r="D745" s="25">
        <f>C746/C745</f>
        <v>0.39534883720930231</v>
      </c>
      <c r="E745" s="25">
        <f>C746/(C745-C748-C749-C752-C753)</f>
        <v>0.6071428571428571</v>
      </c>
    </row>
    <row r="746" spans="2:5" x14ac:dyDescent="0.3">
      <c r="B746" s="22" t="s">
        <v>79</v>
      </c>
      <c r="C746" s="39">
        <v>17</v>
      </c>
      <c r="D746" s="20"/>
      <c r="E746" s="20"/>
    </row>
    <row r="747" spans="2:5" x14ac:dyDescent="0.3">
      <c r="B747" s="22" t="s">
        <v>37</v>
      </c>
      <c r="C747" s="39">
        <v>4</v>
      </c>
      <c r="D747" s="20"/>
      <c r="E747" s="20"/>
    </row>
    <row r="748" spans="2:5" x14ac:dyDescent="0.3">
      <c r="B748" s="23" t="s">
        <v>39</v>
      </c>
      <c r="C748" s="40">
        <v>1</v>
      </c>
      <c r="D748" s="20"/>
      <c r="E748" s="20"/>
    </row>
    <row r="749" spans="2:5" x14ac:dyDescent="0.3">
      <c r="B749" s="23" t="s">
        <v>40</v>
      </c>
      <c r="C749" s="40">
        <v>1</v>
      </c>
      <c r="D749" s="20"/>
      <c r="E749" s="20"/>
    </row>
    <row r="750" spans="2:5" x14ac:dyDescent="0.3">
      <c r="B750" s="23" t="s">
        <v>38</v>
      </c>
      <c r="C750" s="40">
        <v>2</v>
      </c>
      <c r="D750" s="20"/>
      <c r="E750" s="20"/>
    </row>
    <row r="751" spans="2:5" x14ac:dyDescent="0.3">
      <c r="B751" s="22" t="s">
        <v>44</v>
      </c>
      <c r="C751" s="39">
        <v>22</v>
      </c>
      <c r="D751" s="20"/>
      <c r="E751" s="20"/>
    </row>
    <row r="752" spans="2:5" x14ac:dyDescent="0.3">
      <c r="B752" s="23" t="s">
        <v>39</v>
      </c>
      <c r="C752" s="40">
        <v>10</v>
      </c>
      <c r="D752" s="20"/>
      <c r="E752" s="20"/>
    </row>
    <row r="753" spans="2:5" x14ac:dyDescent="0.3">
      <c r="B753" s="23" t="s">
        <v>40</v>
      </c>
      <c r="C753" s="40">
        <v>3</v>
      </c>
      <c r="D753" s="20"/>
      <c r="E753" s="20"/>
    </row>
    <row r="754" spans="2:5" x14ac:dyDescent="0.3">
      <c r="B754" s="23" t="s">
        <v>43</v>
      </c>
      <c r="C754" s="40">
        <v>1</v>
      </c>
      <c r="D754" s="20"/>
      <c r="E754" s="20"/>
    </row>
    <row r="755" spans="2:5" x14ac:dyDescent="0.3">
      <c r="B755" s="23" t="s">
        <v>38</v>
      </c>
      <c r="C755" s="40">
        <v>5</v>
      </c>
      <c r="D755" s="20"/>
      <c r="E755" s="20"/>
    </row>
    <row r="756" spans="2:5" x14ac:dyDescent="0.3">
      <c r="B756" s="23" t="s">
        <v>41</v>
      </c>
      <c r="C756" s="40">
        <v>3</v>
      </c>
      <c r="D756" s="20"/>
      <c r="E756" s="20"/>
    </row>
    <row r="757" spans="2:5" x14ac:dyDescent="0.3">
      <c r="B757" s="16" t="s">
        <v>15</v>
      </c>
      <c r="C757" s="38">
        <v>73</v>
      </c>
      <c r="D757" s="25">
        <f>C758/C757</f>
        <v>0.42465753424657532</v>
      </c>
      <c r="E757" s="25">
        <f>C758/(C757-C760-C761-C765-C766)</f>
        <v>0.72093023255813948</v>
      </c>
    </row>
    <row r="758" spans="2:5" x14ac:dyDescent="0.3">
      <c r="B758" s="22" t="s">
        <v>79</v>
      </c>
      <c r="C758" s="39">
        <v>31</v>
      </c>
      <c r="D758" s="20"/>
      <c r="E758" s="20"/>
    </row>
    <row r="759" spans="2:5" x14ac:dyDescent="0.3">
      <c r="B759" s="22" t="s">
        <v>37</v>
      </c>
      <c r="C759" s="39">
        <v>8</v>
      </c>
      <c r="D759" s="20"/>
      <c r="E759" s="20"/>
    </row>
    <row r="760" spans="2:5" x14ac:dyDescent="0.3">
      <c r="B760" s="23" t="s">
        <v>39</v>
      </c>
      <c r="C760" s="40">
        <v>1</v>
      </c>
      <c r="D760" s="20"/>
      <c r="E760" s="20"/>
    </row>
    <row r="761" spans="2:5" x14ac:dyDescent="0.3">
      <c r="B761" s="23" t="s">
        <v>40</v>
      </c>
      <c r="C761" s="40">
        <v>3</v>
      </c>
      <c r="D761" s="20"/>
      <c r="E761" s="20"/>
    </row>
    <row r="762" spans="2:5" x14ac:dyDescent="0.3">
      <c r="B762" s="23" t="s">
        <v>38</v>
      </c>
      <c r="C762" s="40">
        <v>3</v>
      </c>
      <c r="D762" s="20"/>
      <c r="E762" s="20"/>
    </row>
    <row r="763" spans="2:5" x14ac:dyDescent="0.3">
      <c r="B763" s="23" t="s">
        <v>41</v>
      </c>
      <c r="C763" s="40">
        <v>1</v>
      </c>
      <c r="D763" s="20"/>
      <c r="E763" s="20"/>
    </row>
    <row r="764" spans="2:5" x14ac:dyDescent="0.3">
      <c r="B764" s="22" t="s">
        <v>44</v>
      </c>
      <c r="C764" s="39">
        <v>34</v>
      </c>
      <c r="D764" s="20"/>
      <c r="E764" s="20"/>
    </row>
    <row r="765" spans="2:5" x14ac:dyDescent="0.3">
      <c r="B765" s="23" t="s">
        <v>39</v>
      </c>
      <c r="C765" s="40">
        <v>18</v>
      </c>
      <c r="D765" s="20"/>
      <c r="E765" s="20"/>
    </row>
    <row r="766" spans="2:5" x14ac:dyDescent="0.3">
      <c r="B766" s="23" t="s">
        <v>40</v>
      </c>
      <c r="C766" s="40">
        <v>8</v>
      </c>
      <c r="D766" s="20"/>
      <c r="E766" s="20"/>
    </row>
    <row r="767" spans="2:5" x14ac:dyDescent="0.3">
      <c r="B767" s="23" t="s">
        <v>43</v>
      </c>
      <c r="C767" s="40">
        <v>1</v>
      </c>
      <c r="D767" s="20"/>
      <c r="E767" s="20"/>
    </row>
    <row r="768" spans="2:5" x14ac:dyDescent="0.3">
      <c r="B768" s="23" t="s">
        <v>38</v>
      </c>
      <c r="C768" s="40">
        <v>4</v>
      </c>
      <c r="D768" s="20"/>
      <c r="E768" s="20"/>
    </row>
    <row r="769" spans="2:5" x14ac:dyDescent="0.3">
      <c r="B769" s="23" t="s">
        <v>41</v>
      </c>
      <c r="C769" s="40">
        <v>3</v>
      </c>
      <c r="D769" s="20"/>
      <c r="E769" s="20"/>
    </row>
    <row r="770" spans="2:5" x14ac:dyDescent="0.3">
      <c r="B770" s="16" t="s">
        <v>54</v>
      </c>
      <c r="C770" s="38">
        <v>109</v>
      </c>
      <c r="D770" s="25">
        <f>C771/C770</f>
        <v>0.46788990825688076</v>
      </c>
      <c r="E770" s="25">
        <f>C771/(C770-C773-C774-C777-C778)</f>
        <v>0.85</v>
      </c>
    </row>
    <row r="771" spans="2:5" x14ac:dyDescent="0.3">
      <c r="B771" s="22" t="s">
        <v>79</v>
      </c>
      <c r="C771" s="39">
        <v>51</v>
      </c>
      <c r="D771" s="20"/>
      <c r="E771" s="20"/>
    </row>
    <row r="772" spans="2:5" x14ac:dyDescent="0.3">
      <c r="B772" s="22" t="s">
        <v>37</v>
      </c>
      <c r="C772" s="39">
        <v>11</v>
      </c>
      <c r="D772" s="20"/>
      <c r="E772" s="20"/>
    </row>
    <row r="773" spans="2:5" x14ac:dyDescent="0.3">
      <c r="B773" s="23" t="s">
        <v>39</v>
      </c>
      <c r="C773" s="40">
        <v>3</v>
      </c>
      <c r="D773" s="20"/>
      <c r="E773" s="20"/>
    </row>
    <row r="774" spans="2:5" x14ac:dyDescent="0.3">
      <c r="B774" s="23" t="s">
        <v>40</v>
      </c>
      <c r="C774" s="40">
        <v>7</v>
      </c>
      <c r="D774" s="20"/>
      <c r="E774" s="20"/>
    </row>
    <row r="775" spans="2:5" x14ac:dyDescent="0.3">
      <c r="B775" s="23" t="s">
        <v>41</v>
      </c>
      <c r="C775" s="40">
        <v>1</v>
      </c>
      <c r="D775" s="20"/>
      <c r="E775" s="20"/>
    </row>
    <row r="776" spans="2:5" x14ac:dyDescent="0.3">
      <c r="B776" s="22" t="s">
        <v>44</v>
      </c>
      <c r="C776" s="39">
        <v>47</v>
      </c>
      <c r="D776" s="20"/>
      <c r="E776" s="20"/>
    </row>
    <row r="777" spans="2:5" x14ac:dyDescent="0.3">
      <c r="B777" s="23" t="s">
        <v>39</v>
      </c>
      <c r="C777" s="40">
        <v>28</v>
      </c>
      <c r="D777" s="20"/>
      <c r="E777" s="20"/>
    </row>
    <row r="778" spans="2:5" x14ac:dyDescent="0.3">
      <c r="B778" s="23" t="s">
        <v>40</v>
      </c>
      <c r="C778" s="40">
        <v>11</v>
      </c>
      <c r="D778" s="20"/>
      <c r="E778" s="20"/>
    </row>
    <row r="779" spans="2:5" x14ac:dyDescent="0.3">
      <c r="B779" s="23" t="s">
        <v>43</v>
      </c>
      <c r="C779" s="40">
        <v>2</v>
      </c>
      <c r="D779" s="20"/>
      <c r="E779" s="20"/>
    </row>
    <row r="780" spans="2:5" x14ac:dyDescent="0.3">
      <c r="B780" s="23" t="s">
        <v>38</v>
      </c>
      <c r="C780" s="40">
        <v>2</v>
      </c>
      <c r="D780" s="20"/>
      <c r="E780" s="20"/>
    </row>
    <row r="781" spans="2:5" x14ac:dyDescent="0.3">
      <c r="B781" s="23" t="s">
        <v>41</v>
      </c>
      <c r="C781" s="40">
        <v>4</v>
      </c>
      <c r="D781" s="20"/>
      <c r="E781" s="20"/>
    </row>
    <row r="782" spans="2:5" x14ac:dyDescent="0.3">
      <c r="B782" s="16" t="s">
        <v>47</v>
      </c>
      <c r="C782" s="38">
        <v>29</v>
      </c>
      <c r="D782" s="25">
        <f>C783/C782</f>
        <v>0.41379310344827586</v>
      </c>
      <c r="E782" s="25">
        <f>C783/(C782-C785-C786)</f>
        <v>0.75</v>
      </c>
    </row>
    <row r="783" spans="2:5" x14ac:dyDescent="0.3">
      <c r="B783" s="22" t="s">
        <v>79</v>
      </c>
      <c r="C783" s="39">
        <v>12</v>
      </c>
      <c r="D783" s="20"/>
      <c r="E783" s="20"/>
    </row>
    <row r="784" spans="2:5" x14ac:dyDescent="0.3">
      <c r="B784" s="22" t="s">
        <v>44</v>
      </c>
      <c r="C784" s="39">
        <v>17</v>
      </c>
      <c r="D784" s="20"/>
      <c r="E784" s="20"/>
    </row>
    <row r="785" spans="2:5" x14ac:dyDescent="0.3">
      <c r="B785" s="23" t="s">
        <v>39</v>
      </c>
      <c r="C785" s="40">
        <v>11</v>
      </c>
      <c r="D785" s="20"/>
      <c r="E785" s="20"/>
    </row>
    <row r="786" spans="2:5" x14ac:dyDescent="0.3">
      <c r="B786" s="23" t="s">
        <v>40</v>
      </c>
      <c r="C786" s="40">
        <v>2</v>
      </c>
      <c r="D786" s="20"/>
      <c r="E786" s="20"/>
    </row>
    <row r="787" spans="2:5" x14ac:dyDescent="0.3">
      <c r="B787" s="23" t="s">
        <v>38</v>
      </c>
      <c r="C787" s="40">
        <v>4</v>
      </c>
      <c r="D787" s="20"/>
      <c r="E787" s="20"/>
    </row>
    <row r="788" spans="2:5" x14ac:dyDescent="0.3">
      <c r="B788" s="16" t="s">
        <v>9</v>
      </c>
      <c r="C788" s="38">
        <v>216</v>
      </c>
      <c r="D788" s="25">
        <f>C789/C788</f>
        <v>0.73148148148148151</v>
      </c>
      <c r="E788" s="25">
        <f>C789/(C788-C791-C792-C795-C796)</f>
        <v>0.88268156424581001</v>
      </c>
    </row>
    <row r="789" spans="2:5" x14ac:dyDescent="0.3">
      <c r="B789" s="22" t="s">
        <v>79</v>
      </c>
      <c r="C789" s="39">
        <v>158</v>
      </c>
      <c r="D789" s="20"/>
      <c r="E789" s="20"/>
    </row>
    <row r="790" spans="2:5" x14ac:dyDescent="0.3">
      <c r="B790" s="22" t="s">
        <v>37</v>
      </c>
      <c r="C790" s="39">
        <v>9</v>
      </c>
      <c r="D790" s="20"/>
      <c r="E790" s="20"/>
    </row>
    <row r="791" spans="2:5" x14ac:dyDescent="0.3">
      <c r="B791" s="23" t="s">
        <v>39</v>
      </c>
      <c r="C791" s="40">
        <v>1</v>
      </c>
      <c r="D791" s="20"/>
      <c r="E791" s="20"/>
    </row>
    <row r="792" spans="2:5" x14ac:dyDescent="0.3">
      <c r="B792" s="23" t="s">
        <v>40</v>
      </c>
      <c r="C792" s="40">
        <v>5</v>
      </c>
      <c r="D792" s="20"/>
      <c r="E792" s="20"/>
    </row>
    <row r="793" spans="2:5" x14ac:dyDescent="0.3">
      <c r="B793" s="23" t="s">
        <v>41</v>
      </c>
      <c r="C793" s="40">
        <v>3</v>
      </c>
      <c r="D793" s="20"/>
      <c r="E793" s="20"/>
    </row>
    <row r="794" spans="2:5" x14ac:dyDescent="0.3">
      <c r="B794" s="22" t="s">
        <v>44</v>
      </c>
      <c r="C794" s="39">
        <v>49</v>
      </c>
      <c r="D794" s="20"/>
      <c r="E794" s="20"/>
    </row>
    <row r="795" spans="2:5" x14ac:dyDescent="0.3">
      <c r="B795" s="23" t="s">
        <v>39</v>
      </c>
      <c r="C795" s="40">
        <v>16</v>
      </c>
      <c r="D795" s="20"/>
      <c r="E795" s="20"/>
    </row>
    <row r="796" spans="2:5" x14ac:dyDescent="0.3">
      <c r="B796" s="23" t="s">
        <v>40</v>
      </c>
      <c r="C796" s="40">
        <v>15</v>
      </c>
      <c r="D796" s="20"/>
      <c r="E796" s="20"/>
    </row>
    <row r="797" spans="2:5" x14ac:dyDescent="0.3">
      <c r="B797" s="23" t="s">
        <v>43</v>
      </c>
      <c r="C797" s="40">
        <v>2</v>
      </c>
      <c r="D797" s="20"/>
      <c r="E797" s="20"/>
    </row>
    <row r="798" spans="2:5" x14ac:dyDescent="0.3">
      <c r="B798" s="23" t="s">
        <v>38</v>
      </c>
      <c r="C798" s="40">
        <v>1</v>
      </c>
      <c r="D798" s="20"/>
      <c r="E798" s="20"/>
    </row>
    <row r="799" spans="2:5" x14ac:dyDescent="0.3">
      <c r="B799" s="23" t="s">
        <v>41</v>
      </c>
      <c r="C799" s="40">
        <v>15</v>
      </c>
      <c r="D799" s="20"/>
      <c r="E799" s="20"/>
    </row>
    <row r="800" spans="2:5" x14ac:dyDescent="0.3">
      <c r="B800" s="16" t="s">
        <v>17</v>
      </c>
      <c r="C800" s="38">
        <v>123</v>
      </c>
      <c r="D800" s="25">
        <f>C801/C800</f>
        <v>0.54471544715447151</v>
      </c>
      <c r="E800" s="25">
        <f>C801/(C800-C803-C806-C807)</f>
        <v>0.72826086956521741</v>
      </c>
    </row>
    <row r="801" spans="2:5" x14ac:dyDescent="0.3">
      <c r="B801" s="22" t="s">
        <v>79</v>
      </c>
      <c r="C801" s="39">
        <v>67</v>
      </c>
      <c r="D801" s="20"/>
      <c r="E801" s="20"/>
    </row>
    <row r="802" spans="2:5" x14ac:dyDescent="0.3">
      <c r="B802" s="22" t="s">
        <v>37</v>
      </c>
      <c r="C802" s="39">
        <v>2</v>
      </c>
      <c r="D802" s="20"/>
      <c r="E802" s="20"/>
    </row>
    <row r="803" spans="2:5" x14ac:dyDescent="0.3">
      <c r="B803" s="23" t="s">
        <v>40</v>
      </c>
      <c r="C803" s="40">
        <v>1</v>
      </c>
      <c r="D803" s="20"/>
      <c r="E803" s="20"/>
    </row>
    <row r="804" spans="2:5" x14ac:dyDescent="0.3">
      <c r="B804" s="23" t="s">
        <v>41</v>
      </c>
      <c r="C804" s="40">
        <v>1</v>
      </c>
      <c r="D804" s="20"/>
      <c r="E804" s="20"/>
    </row>
    <row r="805" spans="2:5" x14ac:dyDescent="0.3">
      <c r="B805" s="22" t="s">
        <v>44</v>
      </c>
      <c r="C805" s="39">
        <v>54</v>
      </c>
      <c r="D805" s="20"/>
      <c r="E805" s="20"/>
    </row>
    <row r="806" spans="2:5" x14ac:dyDescent="0.3">
      <c r="B806" s="23" t="s">
        <v>39</v>
      </c>
      <c r="C806" s="40">
        <v>24</v>
      </c>
      <c r="D806" s="20"/>
      <c r="E806" s="20"/>
    </row>
    <row r="807" spans="2:5" x14ac:dyDescent="0.3">
      <c r="B807" s="23" t="s">
        <v>40</v>
      </c>
      <c r="C807" s="40">
        <v>6</v>
      </c>
      <c r="D807" s="20"/>
      <c r="E807" s="20"/>
    </row>
    <row r="808" spans="2:5" x14ac:dyDescent="0.3">
      <c r="B808" s="23" t="s">
        <v>43</v>
      </c>
      <c r="C808" s="40">
        <v>4</v>
      </c>
      <c r="D808" s="20"/>
      <c r="E808" s="20"/>
    </row>
    <row r="809" spans="2:5" x14ac:dyDescent="0.3">
      <c r="B809" s="23" t="s">
        <v>38</v>
      </c>
      <c r="C809" s="40">
        <v>18</v>
      </c>
      <c r="D809" s="20"/>
      <c r="E809" s="20"/>
    </row>
    <row r="810" spans="2:5" x14ac:dyDescent="0.3">
      <c r="B810" s="23" t="s">
        <v>41</v>
      </c>
      <c r="C810" s="40">
        <v>2</v>
      </c>
      <c r="D810" s="20"/>
      <c r="E810" s="20"/>
    </row>
    <row r="811" spans="2:5" x14ac:dyDescent="0.3">
      <c r="B811" s="16" t="s">
        <v>11</v>
      </c>
      <c r="C811" s="38">
        <v>78</v>
      </c>
      <c r="D811" s="25">
        <f>C812/C811</f>
        <v>0.46153846153846156</v>
      </c>
      <c r="E811" s="25">
        <f>C812/(C811-C816-C817)</f>
        <v>0.8571428571428571</v>
      </c>
    </row>
    <row r="812" spans="2:5" x14ac:dyDescent="0.3">
      <c r="B812" s="22" t="s">
        <v>79</v>
      </c>
      <c r="C812" s="39">
        <v>36</v>
      </c>
      <c r="D812" s="20"/>
      <c r="E812" s="20"/>
    </row>
    <row r="813" spans="2:5" x14ac:dyDescent="0.3">
      <c r="B813" s="22" t="s">
        <v>37</v>
      </c>
      <c r="C813" s="39">
        <v>2</v>
      </c>
      <c r="D813" s="20"/>
      <c r="E813" s="20"/>
    </row>
    <row r="814" spans="2:5" x14ac:dyDescent="0.3">
      <c r="B814" s="23" t="s">
        <v>41</v>
      </c>
      <c r="C814" s="40">
        <v>2</v>
      </c>
      <c r="D814" s="20"/>
      <c r="E814" s="20"/>
    </row>
    <row r="815" spans="2:5" x14ac:dyDescent="0.3">
      <c r="B815" s="22" t="s">
        <v>44</v>
      </c>
      <c r="C815" s="39">
        <v>40</v>
      </c>
      <c r="D815" s="20"/>
      <c r="E815" s="20"/>
    </row>
    <row r="816" spans="2:5" x14ac:dyDescent="0.3">
      <c r="B816" s="23" t="s">
        <v>39</v>
      </c>
      <c r="C816" s="40">
        <v>21</v>
      </c>
      <c r="D816" s="20"/>
      <c r="E816" s="20"/>
    </row>
    <row r="817" spans="2:5" x14ac:dyDescent="0.3">
      <c r="B817" s="23" t="s">
        <v>40</v>
      </c>
      <c r="C817" s="40">
        <v>15</v>
      </c>
      <c r="D817" s="20"/>
      <c r="E817" s="20"/>
    </row>
    <row r="818" spans="2:5" x14ac:dyDescent="0.3">
      <c r="B818" s="23" t="s">
        <v>43</v>
      </c>
      <c r="C818" s="40">
        <v>2</v>
      </c>
      <c r="D818" s="20"/>
      <c r="E818" s="20"/>
    </row>
    <row r="819" spans="2:5" x14ac:dyDescent="0.3">
      <c r="B819" s="23" t="s">
        <v>38</v>
      </c>
      <c r="C819" s="40">
        <v>1</v>
      </c>
      <c r="D819" s="20"/>
      <c r="E819" s="20"/>
    </row>
    <row r="820" spans="2:5" x14ac:dyDescent="0.3">
      <c r="B820" s="23" t="s">
        <v>41</v>
      </c>
      <c r="C820" s="40">
        <v>1</v>
      </c>
      <c r="D820" s="20"/>
      <c r="E820" s="20"/>
    </row>
    <row r="821" spans="2:5" x14ac:dyDescent="0.3">
      <c r="B821" s="16" t="s">
        <v>45</v>
      </c>
      <c r="C821" s="38">
        <v>162</v>
      </c>
      <c r="D821" s="25">
        <f>C822/C821</f>
        <v>0.53086419753086422</v>
      </c>
      <c r="E821" s="25">
        <f>C822/(C821-C824-C825-C829-C830)</f>
        <v>0.72881355932203384</v>
      </c>
    </row>
    <row r="822" spans="2:5" x14ac:dyDescent="0.3">
      <c r="B822" s="22" t="s">
        <v>79</v>
      </c>
      <c r="C822" s="39">
        <v>86</v>
      </c>
      <c r="D822" s="20"/>
      <c r="E822" s="20"/>
    </row>
    <row r="823" spans="2:5" x14ac:dyDescent="0.3">
      <c r="B823" s="22" t="s">
        <v>37</v>
      </c>
      <c r="C823" s="39">
        <v>11</v>
      </c>
      <c r="D823" s="20"/>
      <c r="E823" s="20"/>
    </row>
    <row r="824" spans="2:5" x14ac:dyDescent="0.3">
      <c r="B824" s="23" t="s">
        <v>39</v>
      </c>
      <c r="C824" s="40">
        <v>2</v>
      </c>
      <c r="D824" s="20"/>
      <c r="E824" s="20"/>
    </row>
    <row r="825" spans="2:5" x14ac:dyDescent="0.3">
      <c r="B825" s="23" t="s">
        <v>40</v>
      </c>
      <c r="C825" s="40">
        <v>6</v>
      </c>
      <c r="D825" s="20"/>
      <c r="E825" s="20"/>
    </row>
    <row r="826" spans="2:5" x14ac:dyDescent="0.3">
      <c r="B826" s="23" t="s">
        <v>38</v>
      </c>
      <c r="C826" s="40">
        <v>1</v>
      </c>
      <c r="D826" s="20"/>
      <c r="E826" s="20"/>
    </row>
    <row r="827" spans="2:5" x14ac:dyDescent="0.3">
      <c r="B827" s="23" t="s">
        <v>41</v>
      </c>
      <c r="C827" s="40">
        <v>2</v>
      </c>
      <c r="D827" s="20"/>
      <c r="E827" s="20"/>
    </row>
    <row r="828" spans="2:5" x14ac:dyDescent="0.3">
      <c r="B828" s="22" t="s">
        <v>44</v>
      </c>
      <c r="C828" s="39">
        <v>65</v>
      </c>
      <c r="D828" s="20"/>
      <c r="E828" s="20"/>
    </row>
    <row r="829" spans="2:5" x14ac:dyDescent="0.3">
      <c r="B829" s="23" t="s">
        <v>39</v>
      </c>
      <c r="C829" s="40">
        <v>26</v>
      </c>
      <c r="D829" s="20"/>
      <c r="E829" s="20"/>
    </row>
    <row r="830" spans="2:5" x14ac:dyDescent="0.3">
      <c r="B830" s="23" t="s">
        <v>40</v>
      </c>
      <c r="C830" s="40">
        <v>10</v>
      </c>
      <c r="D830" s="20"/>
      <c r="E830" s="20"/>
    </row>
    <row r="831" spans="2:5" x14ac:dyDescent="0.3">
      <c r="B831" s="23" t="s">
        <v>43</v>
      </c>
      <c r="C831" s="40">
        <v>10</v>
      </c>
      <c r="D831" s="20"/>
      <c r="E831" s="20"/>
    </row>
    <row r="832" spans="2:5" x14ac:dyDescent="0.3">
      <c r="B832" s="23" t="s">
        <v>38</v>
      </c>
      <c r="C832" s="40">
        <v>9</v>
      </c>
      <c r="D832" s="20"/>
      <c r="E832" s="20"/>
    </row>
    <row r="833" spans="2:5" x14ac:dyDescent="0.3">
      <c r="B833" s="23" t="s">
        <v>41</v>
      </c>
      <c r="C833" s="40">
        <v>10</v>
      </c>
      <c r="D833" s="20"/>
      <c r="E833" s="20"/>
    </row>
    <row r="834" spans="2:5" x14ac:dyDescent="0.3">
      <c r="B834" s="16" t="s">
        <v>55</v>
      </c>
      <c r="C834" s="38">
        <v>52</v>
      </c>
      <c r="D834" s="25">
        <f>C835/C834</f>
        <v>0.63461538461538458</v>
      </c>
      <c r="E834" s="25">
        <f>C835/(C834-C837)</f>
        <v>0.89189189189189189</v>
      </c>
    </row>
    <row r="835" spans="2:5" x14ac:dyDescent="0.3">
      <c r="B835" s="22" t="s">
        <v>79</v>
      </c>
      <c r="C835" s="39">
        <v>33</v>
      </c>
      <c r="D835" s="20"/>
      <c r="E835" s="20"/>
    </row>
    <row r="836" spans="2:5" x14ac:dyDescent="0.3">
      <c r="B836" s="22" t="s">
        <v>44</v>
      </c>
      <c r="C836" s="39">
        <v>19</v>
      </c>
      <c r="D836" s="20"/>
      <c r="E836" s="20"/>
    </row>
    <row r="837" spans="2:5" x14ac:dyDescent="0.3">
      <c r="B837" s="23" t="s">
        <v>39</v>
      </c>
      <c r="C837" s="40">
        <v>15</v>
      </c>
      <c r="D837" s="20"/>
      <c r="E837" s="20"/>
    </row>
    <row r="838" spans="2:5" x14ac:dyDescent="0.3">
      <c r="B838" s="23" t="s">
        <v>43</v>
      </c>
      <c r="C838" s="40">
        <v>2</v>
      </c>
      <c r="D838" s="20"/>
      <c r="E838" s="20"/>
    </row>
    <row r="839" spans="2:5" x14ac:dyDescent="0.3">
      <c r="B839" s="23" t="s">
        <v>41</v>
      </c>
      <c r="C839" s="40">
        <v>2</v>
      </c>
      <c r="D839" s="20"/>
      <c r="E839" s="20"/>
    </row>
    <row r="840" spans="2:5" x14ac:dyDescent="0.3">
      <c r="B840" s="16" t="s">
        <v>19</v>
      </c>
      <c r="C840" s="38">
        <v>30</v>
      </c>
      <c r="D840" s="25">
        <f>C841/C840</f>
        <v>0.56666666666666665</v>
      </c>
      <c r="E840" s="25">
        <f>C841/(C840-C843-C845-C846)</f>
        <v>0.94444444444444442</v>
      </c>
    </row>
    <row r="841" spans="2:5" x14ac:dyDescent="0.3">
      <c r="B841" s="22" t="s">
        <v>79</v>
      </c>
      <c r="C841" s="39">
        <v>17</v>
      </c>
      <c r="D841" s="20"/>
      <c r="E841" s="20"/>
    </row>
    <row r="842" spans="2:5" x14ac:dyDescent="0.3">
      <c r="B842" s="22" t="s">
        <v>37</v>
      </c>
      <c r="C842" s="39">
        <v>1</v>
      </c>
      <c r="D842" s="20"/>
      <c r="E842" s="20"/>
    </row>
    <row r="843" spans="2:5" x14ac:dyDescent="0.3">
      <c r="B843" s="23" t="s">
        <v>39</v>
      </c>
      <c r="C843" s="40">
        <v>1</v>
      </c>
      <c r="D843" s="20"/>
      <c r="E843" s="20"/>
    </row>
    <row r="844" spans="2:5" x14ac:dyDescent="0.3">
      <c r="B844" s="22" t="s">
        <v>44</v>
      </c>
      <c r="C844" s="39">
        <v>12</v>
      </c>
      <c r="D844" s="20"/>
      <c r="E844" s="20"/>
    </row>
    <row r="845" spans="2:5" x14ac:dyDescent="0.3">
      <c r="B845" s="23" t="s">
        <v>39</v>
      </c>
      <c r="C845" s="40">
        <v>7</v>
      </c>
      <c r="D845" s="20"/>
      <c r="E845" s="20"/>
    </row>
    <row r="846" spans="2:5" x14ac:dyDescent="0.3">
      <c r="B846" s="23" t="s">
        <v>40</v>
      </c>
      <c r="C846" s="40">
        <v>4</v>
      </c>
      <c r="D846" s="20"/>
      <c r="E846" s="20"/>
    </row>
    <row r="847" spans="2:5" x14ac:dyDescent="0.3">
      <c r="B847" s="23" t="s">
        <v>38</v>
      </c>
      <c r="C847" s="40">
        <v>1</v>
      </c>
      <c r="D847" s="20"/>
      <c r="E847" s="20"/>
    </row>
    <row r="848" spans="2:5" x14ac:dyDescent="0.3">
      <c r="B848" s="16" t="s">
        <v>5</v>
      </c>
      <c r="C848" s="38">
        <v>205</v>
      </c>
      <c r="D848" s="25">
        <f>C849/C848</f>
        <v>0.43414634146341463</v>
      </c>
      <c r="E848" s="25">
        <f>C849/(C848-C851-C852-C855-C856)</f>
        <v>0.86407766990291257</v>
      </c>
    </row>
    <row r="849" spans="2:5" x14ac:dyDescent="0.3">
      <c r="B849" s="22" t="s">
        <v>79</v>
      </c>
      <c r="C849" s="39">
        <v>89</v>
      </c>
      <c r="D849" s="20"/>
      <c r="E849" s="20"/>
    </row>
    <row r="850" spans="2:5" x14ac:dyDescent="0.3">
      <c r="B850" s="22" t="s">
        <v>37</v>
      </c>
      <c r="C850" s="39">
        <v>6</v>
      </c>
      <c r="D850" s="20"/>
      <c r="E850" s="20"/>
    </row>
    <row r="851" spans="2:5" x14ac:dyDescent="0.3">
      <c r="B851" s="23" t="s">
        <v>39</v>
      </c>
      <c r="C851" s="40">
        <v>2</v>
      </c>
      <c r="D851" s="20"/>
      <c r="E851" s="20"/>
    </row>
    <row r="852" spans="2:5" x14ac:dyDescent="0.3">
      <c r="B852" s="23" t="s">
        <v>40</v>
      </c>
      <c r="C852" s="40">
        <v>2</v>
      </c>
      <c r="D852" s="20"/>
      <c r="E852" s="20"/>
    </row>
    <row r="853" spans="2:5" x14ac:dyDescent="0.3">
      <c r="B853" s="23" t="s">
        <v>38</v>
      </c>
      <c r="C853" s="40">
        <v>2</v>
      </c>
      <c r="D853" s="20"/>
      <c r="E853" s="20"/>
    </row>
    <row r="854" spans="2:5" x14ac:dyDescent="0.3">
      <c r="B854" s="22" t="s">
        <v>44</v>
      </c>
      <c r="C854" s="39">
        <v>110</v>
      </c>
      <c r="D854" s="20"/>
      <c r="E854" s="20"/>
    </row>
    <row r="855" spans="2:5" x14ac:dyDescent="0.3">
      <c r="B855" s="23" t="s">
        <v>39</v>
      </c>
      <c r="C855" s="40">
        <v>61</v>
      </c>
      <c r="D855" s="20"/>
      <c r="E855" s="20"/>
    </row>
    <row r="856" spans="2:5" x14ac:dyDescent="0.3">
      <c r="B856" s="23" t="s">
        <v>40</v>
      </c>
      <c r="C856" s="40">
        <v>37</v>
      </c>
      <c r="D856" s="20"/>
      <c r="E856" s="20"/>
    </row>
    <row r="857" spans="2:5" x14ac:dyDescent="0.3">
      <c r="B857" s="23" t="s">
        <v>43</v>
      </c>
      <c r="C857" s="40">
        <v>3</v>
      </c>
      <c r="D857" s="20"/>
      <c r="E857" s="20"/>
    </row>
    <row r="858" spans="2:5" x14ac:dyDescent="0.3">
      <c r="B858" s="23" t="s">
        <v>38</v>
      </c>
      <c r="C858" s="40">
        <v>4</v>
      </c>
      <c r="D858" s="20"/>
      <c r="E858" s="20"/>
    </row>
    <row r="859" spans="2:5" x14ac:dyDescent="0.3">
      <c r="B859" s="23" t="s">
        <v>41</v>
      </c>
      <c r="C859" s="40">
        <v>5</v>
      </c>
      <c r="D859" s="20"/>
      <c r="E859" s="20"/>
    </row>
    <row r="860" spans="2:5" x14ac:dyDescent="0.3">
      <c r="B860" s="16" t="s">
        <v>46</v>
      </c>
      <c r="C860" s="38">
        <v>52</v>
      </c>
      <c r="D860" s="25">
        <f>C861/C860</f>
        <v>0.46153846153846156</v>
      </c>
      <c r="E860" s="25">
        <f>C861/(C860-C865-C866)</f>
        <v>0.66666666666666663</v>
      </c>
    </row>
    <row r="861" spans="2:5" x14ac:dyDescent="0.3">
      <c r="B861" s="22" t="s">
        <v>79</v>
      </c>
      <c r="C861" s="39">
        <v>24</v>
      </c>
      <c r="D861" s="20"/>
      <c r="E861" s="20"/>
    </row>
    <row r="862" spans="2:5" x14ac:dyDescent="0.3">
      <c r="B862" s="22" t="s">
        <v>37</v>
      </c>
      <c r="C862" s="39">
        <v>2</v>
      </c>
      <c r="D862" s="20"/>
      <c r="E862" s="20"/>
    </row>
    <row r="863" spans="2:5" x14ac:dyDescent="0.3">
      <c r="B863" s="23" t="s">
        <v>38</v>
      </c>
      <c r="C863" s="40">
        <v>2</v>
      </c>
      <c r="D863" s="20"/>
      <c r="E863" s="20"/>
    </row>
    <row r="864" spans="2:5" x14ac:dyDescent="0.3">
      <c r="B864" s="22" t="s">
        <v>44</v>
      </c>
      <c r="C864" s="39">
        <v>26</v>
      </c>
      <c r="D864" s="20"/>
      <c r="E864" s="20"/>
    </row>
    <row r="865" spans="2:5" x14ac:dyDescent="0.3">
      <c r="B865" s="23" t="s">
        <v>39</v>
      </c>
      <c r="C865" s="40">
        <v>12</v>
      </c>
      <c r="D865" s="20"/>
      <c r="E865" s="20"/>
    </row>
    <row r="866" spans="2:5" x14ac:dyDescent="0.3">
      <c r="B866" s="23" t="s">
        <v>40</v>
      </c>
      <c r="C866" s="40">
        <v>4</v>
      </c>
      <c r="D866" s="20"/>
      <c r="E866" s="20"/>
    </row>
    <row r="867" spans="2:5" x14ac:dyDescent="0.3">
      <c r="B867" s="23" t="s">
        <v>43</v>
      </c>
      <c r="C867" s="40">
        <v>2</v>
      </c>
      <c r="D867" s="20"/>
      <c r="E867" s="20"/>
    </row>
    <row r="868" spans="2:5" x14ac:dyDescent="0.3">
      <c r="B868" s="23" t="s">
        <v>38</v>
      </c>
      <c r="C868" s="40">
        <v>7</v>
      </c>
      <c r="D868" s="20"/>
      <c r="E868" s="20"/>
    </row>
    <row r="869" spans="2:5" x14ac:dyDescent="0.3">
      <c r="B869" s="23" t="s">
        <v>41</v>
      </c>
      <c r="C869" s="40">
        <v>1</v>
      </c>
      <c r="D869" s="20"/>
      <c r="E869" s="20"/>
    </row>
    <row r="870" spans="2:5" x14ac:dyDescent="0.3">
      <c r="B870" s="16" t="s">
        <v>13</v>
      </c>
      <c r="C870" s="38">
        <v>71</v>
      </c>
      <c r="D870" s="25">
        <f>C871/C870</f>
        <v>0.43661971830985913</v>
      </c>
      <c r="E870" s="25">
        <f>C871/(C870-C875-C876)</f>
        <v>0.79487179487179482</v>
      </c>
    </row>
    <row r="871" spans="2:5" x14ac:dyDescent="0.3">
      <c r="B871" s="22" t="s">
        <v>79</v>
      </c>
      <c r="C871" s="39">
        <v>31</v>
      </c>
      <c r="D871" s="20"/>
      <c r="E871" s="20"/>
    </row>
    <row r="872" spans="2:5" x14ac:dyDescent="0.3">
      <c r="B872" s="22" t="s">
        <v>37</v>
      </c>
      <c r="C872" s="39">
        <v>1</v>
      </c>
      <c r="D872" s="20"/>
      <c r="E872" s="20"/>
    </row>
    <row r="873" spans="2:5" x14ac:dyDescent="0.3">
      <c r="B873" s="23" t="s">
        <v>38</v>
      </c>
      <c r="C873" s="40">
        <v>1</v>
      </c>
      <c r="D873" s="20"/>
      <c r="E873" s="20"/>
    </row>
    <row r="874" spans="2:5" x14ac:dyDescent="0.3">
      <c r="B874" s="22" t="s">
        <v>44</v>
      </c>
      <c r="C874" s="39">
        <v>39</v>
      </c>
      <c r="D874" s="20"/>
      <c r="E874" s="20"/>
    </row>
    <row r="875" spans="2:5" x14ac:dyDescent="0.3">
      <c r="B875" s="23" t="s">
        <v>39</v>
      </c>
      <c r="C875" s="40">
        <v>20</v>
      </c>
      <c r="D875" s="20"/>
      <c r="E875" s="20"/>
    </row>
    <row r="876" spans="2:5" x14ac:dyDescent="0.3">
      <c r="B876" s="23" t="s">
        <v>40</v>
      </c>
      <c r="C876" s="40">
        <v>12</v>
      </c>
      <c r="D876" s="20"/>
      <c r="E876" s="20"/>
    </row>
    <row r="877" spans="2:5" x14ac:dyDescent="0.3">
      <c r="B877" s="23" t="s">
        <v>43</v>
      </c>
      <c r="C877" s="40">
        <v>2</v>
      </c>
      <c r="D877" s="20"/>
      <c r="E877" s="20"/>
    </row>
    <row r="878" spans="2:5" x14ac:dyDescent="0.3">
      <c r="B878" s="23" t="s">
        <v>38</v>
      </c>
      <c r="C878" s="40">
        <v>4</v>
      </c>
      <c r="D878" s="20"/>
      <c r="E878" s="20"/>
    </row>
    <row r="879" spans="2:5" x14ac:dyDescent="0.3">
      <c r="B879" s="23" t="s">
        <v>41</v>
      </c>
      <c r="C879" s="40">
        <v>1</v>
      </c>
      <c r="D879" s="20"/>
      <c r="E879" s="20"/>
    </row>
    <row r="880" spans="2:5" x14ac:dyDescent="0.3">
      <c r="B880" s="16" t="s">
        <v>25</v>
      </c>
      <c r="C880" s="38">
        <v>30</v>
      </c>
      <c r="D880" s="25">
        <f>C881/C880</f>
        <v>0.33333333333333331</v>
      </c>
      <c r="E880" s="25">
        <f>C881/(C880-C885-C886)</f>
        <v>0.66666666666666663</v>
      </c>
    </row>
    <row r="881" spans="2:5" x14ac:dyDescent="0.3">
      <c r="B881" s="22" t="s">
        <v>79</v>
      </c>
      <c r="C881" s="39">
        <v>10</v>
      </c>
      <c r="D881" s="20"/>
      <c r="E881" s="20"/>
    </row>
    <row r="882" spans="2:5" x14ac:dyDescent="0.3">
      <c r="B882" s="22" t="s">
        <v>37</v>
      </c>
      <c r="C882" s="39">
        <v>1</v>
      </c>
      <c r="D882" s="20"/>
      <c r="E882" s="20"/>
    </row>
    <row r="883" spans="2:5" x14ac:dyDescent="0.3">
      <c r="B883" s="23" t="s">
        <v>38</v>
      </c>
      <c r="C883" s="40">
        <v>1</v>
      </c>
      <c r="D883" s="20"/>
      <c r="E883" s="20"/>
    </row>
    <row r="884" spans="2:5" x14ac:dyDescent="0.3">
      <c r="B884" s="22" t="s">
        <v>44</v>
      </c>
      <c r="C884" s="39">
        <v>19</v>
      </c>
      <c r="D884" s="20"/>
      <c r="E884" s="20"/>
    </row>
    <row r="885" spans="2:5" x14ac:dyDescent="0.3">
      <c r="B885" s="23" t="s">
        <v>39</v>
      </c>
      <c r="C885" s="40">
        <v>9</v>
      </c>
      <c r="D885" s="20"/>
      <c r="E885" s="20"/>
    </row>
    <row r="886" spans="2:5" x14ac:dyDescent="0.3">
      <c r="B886" s="23" t="s">
        <v>40</v>
      </c>
      <c r="C886" s="40">
        <v>6</v>
      </c>
      <c r="D886" s="20"/>
      <c r="E886" s="20"/>
    </row>
    <row r="887" spans="2:5" x14ac:dyDescent="0.3">
      <c r="B887" s="23" t="s">
        <v>38</v>
      </c>
      <c r="C887" s="40">
        <v>2</v>
      </c>
      <c r="D887" s="20"/>
      <c r="E887" s="20"/>
    </row>
    <row r="888" spans="2:5" x14ac:dyDescent="0.3">
      <c r="B888" s="23" t="s">
        <v>41</v>
      </c>
      <c r="C888" s="40">
        <v>2</v>
      </c>
      <c r="D888" s="20"/>
      <c r="E888" s="20"/>
    </row>
    <row r="889" spans="2:5" x14ac:dyDescent="0.3">
      <c r="B889" s="16" t="s">
        <v>53</v>
      </c>
      <c r="C889" s="38">
        <v>99</v>
      </c>
      <c r="D889" s="25">
        <f>C890/C889</f>
        <v>0.61616161616161613</v>
      </c>
      <c r="E889" s="25">
        <f>C890/(C889-C892-C893-C896-C897)</f>
        <v>0.88405797101449279</v>
      </c>
    </row>
    <row r="890" spans="2:5" x14ac:dyDescent="0.3">
      <c r="B890" s="22" t="s">
        <v>79</v>
      </c>
      <c r="C890" s="39">
        <v>61</v>
      </c>
      <c r="D890" s="20"/>
      <c r="E890" s="20"/>
    </row>
    <row r="891" spans="2:5" x14ac:dyDescent="0.3">
      <c r="B891" s="22" t="s">
        <v>37</v>
      </c>
      <c r="C891" s="39">
        <v>4</v>
      </c>
      <c r="D891" s="20"/>
      <c r="E891" s="20"/>
    </row>
    <row r="892" spans="2:5" x14ac:dyDescent="0.3">
      <c r="B892" s="23" t="s">
        <v>39</v>
      </c>
      <c r="C892" s="40">
        <v>2</v>
      </c>
      <c r="D892" s="20"/>
      <c r="E892" s="20"/>
    </row>
    <row r="893" spans="2:5" x14ac:dyDescent="0.3">
      <c r="B893" s="23" t="s">
        <v>40</v>
      </c>
      <c r="C893" s="40">
        <v>1</v>
      </c>
      <c r="D893" s="20"/>
      <c r="E893" s="20"/>
    </row>
    <row r="894" spans="2:5" x14ac:dyDescent="0.3">
      <c r="B894" s="23" t="s">
        <v>41</v>
      </c>
      <c r="C894" s="40">
        <v>1</v>
      </c>
      <c r="D894" s="20"/>
      <c r="E894" s="20"/>
    </row>
    <row r="895" spans="2:5" x14ac:dyDescent="0.3">
      <c r="B895" s="22" t="s">
        <v>44</v>
      </c>
      <c r="C895" s="39">
        <v>34</v>
      </c>
      <c r="D895" s="20"/>
      <c r="E895" s="20"/>
    </row>
    <row r="896" spans="2:5" x14ac:dyDescent="0.3">
      <c r="B896" s="23" t="s">
        <v>39</v>
      </c>
      <c r="C896" s="40">
        <v>24</v>
      </c>
      <c r="D896" s="20"/>
      <c r="E896" s="20"/>
    </row>
    <row r="897" spans="2:5" x14ac:dyDescent="0.3">
      <c r="B897" s="23" t="s">
        <v>40</v>
      </c>
      <c r="C897" s="40">
        <v>3</v>
      </c>
      <c r="D897" s="20"/>
      <c r="E897" s="20"/>
    </row>
    <row r="898" spans="2:5" x14ac:dyDescent="0.3">
      <c r="B898" s="23" t="s">
        <v>43</v>
      </c>
      <c r="C898" s="40">
        <v>3</v>
      </c>
      <c r="D898" s="20"/>
      <c r="E898" s="20"/>
    </row>
    <row r="899" spans="2:5" x14ac:dyDescent="0.3">
      <c r="B899" s="23" t="s">
        <v>38</v>
      </c>
      <c r="C899" s="40">
        <v>1</v>
      </c>
      <c r="D899" s="20"/>
      <c r="E899" s="20"/>
    </row>
    <row r="900" spans="2:5" ht="15" thickBot="1" x14ac:dyDescent="0.35">
      <c r="B900" s="23" t="s">
        <v>41</v>
      </c>
      <c r="C900" s="40">
        <v>3</v>
      </c>
      <c r="D900" s="20"/>
      <c r="E900" s="20"/>
    </row>
    <row r="901" spans="2:5" ht="15" thickBot="1" x14ac:dyDescent="0.35">
      <c r="B901" s="15" t="s">
        <v>70</v>
      </c>
      <c r="C901" s="37">
        <v>1703</v>
      </c>
      <c r="D901" s="19">
        <f>(C903+C912+C917+C924+C933+C945+C949+C958+C963+C971+C981+C986+C1002+C1006+C1011+C1021+C1030+C1040+C1045+C1053+C1058)/C901</f>
        <v>0.45214327657075748</v>
      </c>
      <c r="E901" s="19">
        <f>(C903+C912+C917+C924+C933+C945+C949+C958+C963+C971+C981+C986+C1002+C1006+C1011+C1021+C1030+C1040+C1045+C1053+C1058)/(C901-C905-C907-C908-C921-C928-C929-C935-C939-C940-C953-C954-C967-C973-C975-C976-C983-C988-C992-C993-C998-C999-C1008-C1013-C1015-C1016-C1026-C1035-C1036-C1042-C1049-C1055-C1063-C1064)</f>
        <v>0.49013367281985998</v>
      </c>
    </row>
    <row r="902" spans="2:5" x14ac:dyDescent="0.3">
      <c r="B902" s="16" t="s">
        <v>16</v>
      </c>
      <c r="C902" s="38">
        <v>97</v>
      </c>
      <c r="D902" s="25">
        <f>C903/C902</f>
        <v>0.45360824742268041</v>
      </c>
      <c r="E902" s="25">
        <f>C903/(C902-C905-C907-C908)</f>
        <v>0.51162790697674421</v>
      </c>
    </row>
    <row r="903" spans="2:5" x14ac:dyDescent="0.3">
      <c r="B903" s="22" t="s">
        <v>79</v>
      </c>
      <c r="C903" s="39">
        <v>44</v>
      </c>
      <c r="D903" s="20"/>
      <c r="E903" s="20"/>
    </row>
    <row r="904" spans="2:5" x14ac:dyDescent="0.3">
      <c r="B904" s="22" t="s">
        <v>37</v>
      </c>
      <c r="C904" s="39">
        <v>1</v>
      </c>
      <c r="D904" s="20"/>
      <c r="E904" s="20"/>
    </row>
    <row r="905" spans="2:5" x14ac:dyDescent="0.3">
      <c r="B905" s="23" t="s">
        <v>40</v>
      </c>
      <c r="C905" s="40">
        <v>1</v>
      </c>
      <c r="D905" s="20"/>
      <c r="E905" s="20"/>
    </row>
    <row r="906" spans="2:5" x14ac:dyDescent="0.3">
      <c r="B906" s="22" t="s">
        <v>44</v>
      </c>
      <c r="C906" s="39">
        <v>52</v>
      </c>
      <c r="D906" s="20"/>
      <c r="E906" s="20"/>
    </row>
    <row r="907" spans="2:5" x14ac:dyDescent="0.3">
      <c r="B907" s="23" t="s">
        <v>39</v>
      </c>
      <c r="C907" s="40">
        <v>1</v>
      </c>
      <c r="D907" s="20"/>
      <c r="E907" s="20"/>
    </row>
    <row r="908" spans="2:5" x14ac:dyDescent="0.3">
      <c r="B908" s="23" t="s">
        <v>40</v>
      </c>
      <c r="C908" s="40">
        <v>9</v>
      </c>
      <c r="D908" s="20"/>
      <c r="E908" s="20"/>
    </row>
    <row r="909" spans="2:5" x14ac:dyDescent="0.3">
      <c r="B909" s="23" t="s">
        <v>43</v>
      </c>
      <c r="C909" s="40">
        <v>41</v>
      </c>
      <c r="D909" s="20"/>
      <c r="E909" s="20"/>
    </row>
    <row r="910" spans="2:5" x14ac:dyDescent="0.3">
      <c r="B910" s="23" t="s">
        <v>41</v>
      </c>
      <c r="C910" s="40">
        <v>1</v>
      </c>
      <c r="D910" s="20"/>
      <c r="E910" s="20"/>
    </row>
    <row r="911" spans="2:5" x14ac:dyDescent="0.3">
      <c r="B911" s="16" t="s">
        <v>18</v>
      </c>
      <c r="C911" s="38">
        <v>52</v>
      </c>
      <c r="D911" s="25">
        <f>C912/C911</f>
        <v>0.65384615384615385</v>
      </c>
      <c r="E911" s="25">
        <f>C912/C911</f>
        <v>0.65384615384615385</v>
      </c>
    </row>
    <row r="912" spans="2:5" x14ac:dyDescent="0.3">
      <c r="B912" s="22" t="s">
        <v>79</v>
      </c>
      <c r="C912" s="39">
        <v>34</v>
      </c>
      <c r="D912" s="20"/>
      <c r="E912" s="20"/>
    </row>
    <row r="913" spans="2:5" x14ac:dyDescent="0.3">
      <c r="B913" s="22" t="s">
        <v>44</v>
      </c>
      <c r="C913" s="39">
        <v>18</v>
      </c>
      <c r="D913" s="20"/>
      <c r="E913" s="20"/>
    </row>
    <row r="914" spans="2:5" x14ac:dyDescent="0.3">
      <c r="B914" s="23" t="s">
        <v>43</v>
      </c>
      <c r="C914" s="40">
        <v>17</v>
      </c>
      <c r="D914" s="20"/>
      <c r="E914" s="20"/>
    </row>
    <row r="915" spans="2:5" x14ac:dyDescent="0.3">
      <c r="B915" s="23" t="s">
        <v>41</v>
      </c>
      <c r="C915" s="40">
        <v>1</v>
      </c>
      <c r="D915" s="20"/>
      <c r="E915" s="20"/>
    </row>
    <row r="916" spans="2:5" x14ac:dyDescent="0.3">
      <c r="B916" s="16" t="s">
        <v>58</v>
      </c>
      <c r="C916" s="38">
        <v>17</v>
      </c>
      <c r="D916" s="25">
        <f>C917/C916</f>
        <v>0.23529411764705882</v>
      </c>
      <c r="E916" s="25">
        <f>C917/(C916-C921)</f>
        <v>0.26666666666666666</v>
      </c>
    </row>
    <row r="917" spans="2:5" x14ac:dyDescent="0.3">
      <c r="B917" s="22" t="s">
        <v>79</v>
      </c>
      <c r="C917" s="39">
        <v>4</v>
      </c>
      <c r="D917" s="20"/>
      <c r="E917" s="20"/>
    </row>
    <row r="918" spans="2:5" x14ac:dyDescent="0.3">
      <c r="B918" s="22" t="s">
        <v>37</v>
      </c>
      <c r="C918" s="39">
        <v>2</v>
      </c>
      <c r="D918" s="20"/>
      <c r="E918" s="20"/>
    </row>
    <row r="919" spans="2:5" x14ac:dyDescent="0.3">
      <c r="B919" s="23" t="s">
        <v>43</v>
      </c>
      <c r="C919" s="40">
        <v>2</v>
      </c>
      <c r="D919" s="20"/>
      <c r="E919" s="20"/>
    </row>
    <row r="920" spans="2:5" x14ac:dyDescent="0.3">
      <c r="B920" s="22" t="s">
        <v>44</v>
      </c>
      <c r="C920" s="39">
        <v>11</v>
      </c>
      <c r="D920" s="20"/>
      <c r="E920" s="20"/>
    </row>
    <row r="921" spans="2:5" x14ac:dyDescent="0.3">
      <c r="B921" s="23" t="s">
        <v>40</v>
      </c>
      <c r="C921" s="40">
        <v>2</v>
      </c>
      <c r="D921" s="20"/>
      <c r="E921" s="20"/>
    </row>
    <row r="922" spans="2:5" x14ac:dyDescent="0.3">
      <c r="B922" s="23" t="s">
        <v>43</v>
      </c>
      <c r="C922" s="40">
        <v>9</v>
      </c>
      <c r="D922" s="20"/>
      <c r="E922" s="20"/>
    </row>
    <row r="923" spans="2:5" x14ac:dyDescent="0.3">
      <c r="B923" s="16" t="s">
        <v>6</v>
      </c>
      <c r="C923" s="38">
        <v>65</v>
      </c>
      <c r="D923" s="25">
        <f>C924/C923</f>
        <v>0.44615384615384618</v>
      </c>
      <c r="E923" s="25">
        <f>C924/(C923-C928-C929)</f>
        <v>0.46031746031746029</v>
      </c>
    </row>
    <row r="924" spans="2:5" x14ac:dyDescent="0.3">
      <c r="B924" s="22" t="s">
        <v>79</v>
      </c>
      <c r="C924" s="39">
        <v>29</v>
      </c>
      <c r="D924" s="20"/>
      <c r="E924" s="20"/>
    </row>
    <row r="925" spans="2:5" x14ac:dyDescent="0.3">
      <c r="B925" s="22" t="s">
        <v>37</v>
      </c>
      <c r="C925" s="39">
        <v>7</v>
      </c>
      <c r="D925" s="20"/>
      <c r="E925" s="20"/>
    </row>
    <row r="926" spans="2:5" x14ac:dyDescent="0.3">
      <c r="B926" s="23" t="s">
        <v>43</v>
      </c>
      <c r="C926" s="40">
        <v>7</v>
      </c>
      <c r="D926" s="20"/>
      <c r="E926" s="20"/>
    </row>
    <row r="927" spans="2:5" x14ac:dyDescent="0.3">
      <c r="B927" s="22" t="s">
        <v>44</v>
      </c>
      <c r="C927" s="39">
        <v>29</v>
      </c>
      <c r="D927" s="20"/>
      <c r="E927" s="20"/>
    </row>
    <row r="928" spans="2:5" x14ac:dyDescent="0.3">
      <c r="B928" s="23" t="s">
        <v>39</v>
      </c>
      <c r="C928" s="40">
        <v>1</v>
      </c>
      <c r="D928" s="20"/>
      <c r="E928" s="20"/>
    </row>
    <row r="929" spans="2:5" x14ac:dyDescent="0.3">
      <c r="B929" s="23" t="s">
        <v>40</v>
      </c>
      <c r="C929" s="40">
        <v>1</v>
      </c>
      <c r="D929" s="20"/>
      <c r="E929" s="20"/>
    </row>
    <row r="930" spans="2:5" x14ac:dyDescent="0.3">
      <c r="B930" s="23" t="s">
        <v>43</v>
      </c>
      <c r="C930" s="40">
        <v>24</v>
      </c>
      <c r="D930" s="20"/>
      <c r="E930" s="20"/>
    </row>
    <row r="931" spans="2:5" x14ac:dyDescent="0.3">
      <c r="B931" s="23" t="s">
        <v>41</v>
      </c>
      <c r="C931" s="40">
        <v>3</v>
      </c>
      <c r="D931" s="20"/>
      <c r="E931" s="20"/>
    </row>
    <row r="932" spans="2:5" x14ac:dyDescent="0.3">
      <c r="B932" s="16" t="s">
        <v>0</v>
      </c>
      <c r="C932" s="38">
        <v>461</v>
      </c>
      <c r="D932" s="25">
        <f>C933/C932</f>
        <v>0.50759219088937091</v>
      </c>
      <c r="E932" s="25">
        <f>C933/(C932-C935-C939-C940)</f>
        <v>0.53917050691244239</v>
      </c>
    </row>
    <row r="933" spans="2:5" x14ac:dyDescent="0.3">
      <c r="B933" s="22" t="s">
        <v>79</v>
      </c>
      <c r="C933" s="39">
        <v>234</v>
      </c>
      <c r="D933" s="20"/>
      <c r="E933" s="20"/>
    </row>
    <row r="934" spans="2:5" x14ac:dyDescent="0.3">
      <c r="B934" s="22" t="s">
        <v>37</v>
      </c>
      <c r="C934" s="39">
        <v>14</v>
      </c>
      <c r="D934" s="20"/>
      <c r="E934" s="20"/>
    </row>
    <row r="935" spans="2:5" x14ac:dyDescent="0.3">
      <c r="B935" s="23" t="s">
        <v>40</v>
      </c>
      <c r="C935" s="40">
        <v>1</v>
      </c>
      <c r="D935" s="20"/>
      <c r="E935" s="20"/>
    </row>
    <row r="936" spans="2:5" x14ac:dyDescent="0.3">
      <c r="B936" s="23" t="s">
        <v>43</v>
      </c>
      <c r="C936" s="40">
        <v>11</v>
      </c>
      <c r="D936" s="20"/>
      <c r="E936" s="20"/>
    </row>
    <row r="937" spans="2:5" x14ac:dyDescent="0.3">
      <c r="B937" s="23" t="s">
        <v>41</v>
      </c>
      <c r="C937" s="40">
        <v>2</v>
      </c>
      <c r="D937" s="20"/>
      <c r="E937" s="20"/>
    </row>
    <row r="938" spans="2:5" x14ac:dyDescent="0.3">
      <c r="B938" s="22" t="s">
        <v>44</v>
      </c>
      <c r="C938" s="39">
        <v>213</v>
      </c>
      <c r="D938" s="20"/>
      <c r="E938" s="20"/>
    </row>
    <row r="939" spans="2:5" x14ac:dyDescent="0.3">
      <c r="B939" s="23" t="s">
        <v>39</v>
      </c>
      <c r="C939" s="40">
        <v>10</v>
      </c>
      <c r="D939" s="20"/>
      <c r="E939" s="20"/>
    </row>
    <row r="940" spans="2:5" x14ac:dyDescent="0.3">
      <c r="B940" s="23" t="s">
        <v>40</v>
      </c>
      <c r="C940" s="40">
        <v>16</v>
      </c>
      <c r="D940" s="20"/>
      <c r="E940" s="20"/>
    </row>
    <row r="941" spans="2:5" x14ac:dyDescent="0.3">
      <c r="B941" s="23" t="s">
        <v>43</v>
      </c>
      <c r="C941" s="40">
        <v>169</v>
      </c>
      <c r="D941" s="20"/>
      <c r="E941" s="20"/>
    </row>
    <row r="942" spans="2:5" x14ac:dyDescent="0.3">
      <c r="B942" s="23" t="s">
        <v>38</v>
      </c>
      <c r="C942" s="40">
        <v>6</v>
      </c>
      <c r="D942" s="20"/>
      <c r="E942" s="20"/>
    </row>
    <row r="943" spans="2:5" x14ac:dyDescent="0.3">
      <c r="B943" s="23" t="s">
        <v>41</v>
      </c>
      <c r="C943" s="40">
        <v>12</v>
      </c>
      <c r="D943" s="20"/>
      <c r="E943" s="20"/>
    </row>
    <row r="944" spans="2:5" x14ac:dyDescent="0.3">
      <c r="B944" s="16" t="s">
        <v>68</v>
      </c>
      <c r="C944" s="38">
        <v>13</v>
      </c>
      <c r="D944" s="25">
        <f>C945/C944</f>
        <v>0.61538461538461542</v>
      </c>
      <c r="E944" s="25">
        <v>0.62</v>
      </c>
    </row>
    <row r="945" spans="2:5" x14ac:dyDescent="0.3">
      <c r="B945" s="22" t="s">
        <v>79</v>
      </c>
      <c r="C945" s="39">
        <v>8</v>
      </c>
      <c r="D945" s="20"/>
      <c r="E945" s="20"/>
    </row>
    <row r="946" spans="2:5" x14ac:dyDescent="0.3">
      <c r="B946" s="22" t="s">
        <v>44</v>
      </c>
      <c r="C946" s="39">
        <v>5</v>
      </c>
      <c r="D946" s="20"/>
      <c r="E946" s="20"/>
    </row>
    <row r="947" spans="2:5" x14ac:dyDescent="0.3">
      <c r="B947" s="23" t="s">
        <v>43</v>
      </c>
      <c r="C947" s="40">
        <v>5</v>
      </c>
      <c r="D947" s="20"/>
      <c r="E947" s="20"/>
    </row>
    <row r="948" spans="2:5" x14ac:dyDescent="0.3">
      <c r="B948" s="16" t="s">
        <v>1</v>
      </c>
      <c r="C948" s="38">
        <v>60</v>
      </c>
      <c r="D948" s="25">
        <f>C949/C948</f>
        <v>0.25</v>
      </c>
      <c r="E948" s="25">
        <f>C949/(C948-C953-C954)</f>
        <v>0.28301886792452829</v>
      </c>
    </row>
    <row r="949" spans="2:5" x14ac:dyDescent="0.3">
      <c r="B949" s="22" t="s">
        <v>79</v>
      </c>
      <c r="C949" s="39">
        <v>15</v>
      </c>
      <c r="D949" s="20"/>
      <c r="E949" s="20"/>
    </row>
    <row r="950" spans="2:5" x14ac:dyDescent="0.3">
      <c r="B950" s="22" t="s">
        <v>37</v>
      </c>
      <c r="C950" s="39">
        <v>1</v>
      </c>
      <c r="D950" s="20"/>
      <c r="E950" s="20"/>
    </row>
    <row r="951" spans="2:5" x14ac:dyDescent="0.3">
      <c r="B951" s="23" t="s">
        <v>41</v>
      </c>
      <c r="C951" s="40">
        <v>1</v>
      </c>
      <c r="D951" s="20"/>
      <c r="E951" s="20"/>
    </row>
    <row r="952" spans="2:5" x14ac:dyDescent="0.3">
      <c r="B952" s="22" t="s">
        <v>44</v>
      </c>
      <c r="C952" s="39">
        <v>44</v>
      </c>
      <c r="D952" s="20"/>
      <c r="E952" s="20"/>
    </row>
    <row r="953" spans="2:5" x14ac:dyDescent="0.3">
      <c r="B953" s="23" t="s">
        <v>39</v>
      </c>
      <c r="C953" s="40">
        <v>1</v>
      </c>
      <c r="D953" s="20"/>
      <c r="E953" s="20"/>
    </row>
    <row r="954" spans="2:5" x14ac:dyDescent="0.3">
      <c r="B954" s="23" t="s">
        <v>40</v>
      </c>
      <c r="C954" s="40">
        <v>6</v>
      </c>
      <c r="D954" s="20"/>
      <c r="E954" s="20"/>
    </row>
    <row r="955" spans="2:5" x14ac:dyDescent="0.3">
      <c r="B955" s="23" t="s">
        <v>43</v>
      </c>
      <c r="C955" s="40">
        <v>34</v>
      </c>
      <c r="D955" s="20"/>
      <c r="E955" s="20"/>
    </row>
    <row r="956" spans="2:5" x14ac:dyDescent="0.3">
      <c r="B956" s="23" t="s">
        <v>41</v>
      </c>
      <c r="C956" s="40">
        <v>3</v>
      </c>
      <c r="D956" s="20"/>
      <c r="E956" s="20"/>
    </row>
    <row r="957" spans="2:5" x14ac:dyDescent="0.3">
      <c r="B957" s="16" t="s">
        <v>67</v>
      </c>
      <c r="C957" s="38">
        <v>22</v>
      </c>
      <c r="D957" s="25">
        <f>C958/C957</f>
        <v>0.68181818181818177</v>
      </c>
      <c r="E957" s="25">
        <v>0.68</v>
      </c>
    </row>
    <row r="958" spans="2:5" x14ac:dyDescent="0.3">
      <c r="B958" s="22" t="s">
        <v>79</v>
      </c>
      <c r="C958" s="39">
        <v>15</v>
      </c>
      <c r="D958" s="20"/>
      <c r="E958" s="20"/>
    </row>
    <row r="959" spans="2:5" x14ac:dyDescent="0.3">
      <c r="B959" s="22" t="s">
        <v>44</v>
      </c>
      <c r="C959" s="39">
        <v>7</v>
      </c>
      <c r="D959" s="20"/>
      <c r="E959" s="20"/>
    </row>
    <row r="960" spans="2:5" x14ac:dyDescent="0.3">
      <c r="B960" s="23" t="s">
        <v>43</v>
      </c>
      <c r="C960" s="40">
        <v>6</v>
      </c>
      <c r="D960" s="20"/>
      <c r="E960" s="20"/>
    </row>
    <row r="961" spans="2:5" x14ac:dyDescent="0.3">
      <c r="B961" s="23" t="s">
        <v>41</v>
      </c>
      <c r="C961" s="40">
        <v>1</v>
      </c>
      <c r="D961" s="20"/>
      <c r="E961" s="20"/>
    </row>
    <row r="962" spans="2:5" x14ac:dyDescent="0.3">
      <c r="B962" s="16" t="s">
        <v>64</v>
      </c>
      <c r="C962" s="38">
        <v>30</v>
      </c>
      <c r="D962" s="25">
        <f>C963/C962</f>
        <v>0.2</v>
      </c>
      <c r="E962" s="25">
        <f>C963/(C962-C967)</f>
        <v>0.21428571428571427</v>
      </c>
    </row>
    <row r="963" spans="2:5" x14ac:dyDescent="0.3">
      <c r="B963" s="22" t="s">
        <v>79</v>
      </c>
      <c r="C963" s="39">
        <v>6</v>
      </c>
      <c r="D963" s="20"/>
      <c r="E963" s="20"/>
    </row>
    <row r="964" spans="2:5" x14ac:dyDescent="0.3">
      <c r="B964" s="22" t="s">
        <v>37</v>
      </c>
      <c r="C964" s="39">
        <v>1</v>
      </c>
      <c r="D964" s="20"/>
      <c r="E964" s="20"/>
    </row>
    <row r="965" spans="2:5" x14ac:dyDescent="0.3">
      <c r="B965" s="23" t="s">
        <v>41</v>
      </c>
      <c r="C965" s="40">
        <v>1</v>
      </c>
      <c r="D965" s="20"/>
      <c r="E965" s="20"/>
    </row>
    <row r="966" spans="2:5" x14ac:dyDescent="0.3">
      <c r="B966" s="22" t="s">
        <v>44</v>
      </c>
      <c r="C966" s="39">
        <v>23</v>
      </c>
      <c r="D966" s="20"/>
      <c r="E966" s="20"/>
    </row>
    <row r="967" spans="2:5" x14ac:dyDescent="0.3">
      <c r="B967" s="23" t="s">
        <v>40</v>
      </c>
      <c r="C967" s="40">
        <v>2</v>
      </c>
      <c r="D967" s="20"/>
      <c r="E967" s="20"/>
    </row>
    <row r="968" spans="2:5" x14ac:dyDescent="0.3">
      <c r="B968" s="23" t="s">
        <v>43</v>
      </c>
      <c r="C968" s="40">
        <v>18</v>
      </c>
      <c r="D968" s="20"/>
      <c r="E968" s="20"/>
    </row>
    <row r="969" spans="2:5" x14ac:dyDescent="0.3">
      <c r="B969" s="23" t="s">
        <v>41</v>
      </c>
      <c r="C969" s="40">
        <v>3</v>
      </c>
      <c r="D969" s="20"/>
      <c r="E969" s="20"/>
    </row>
    <row r="970" spans="2:5" x14ac:dyDescent="0.3">
      <c r="B970" s="16" t="s">
        <v>62</v>
      </c>
      <c r="C970" s="38">
        <v>49</v>
      </c>
      <c r="D970" s="25">
        <f>C971/C970</f>
        <v>0.18367346938775511</v>
      </c>
      <c r="E970" s="25">
        <f>C971/(C970-C973-C975-C976)</f>
        <v>0.22500000000000001</v>
      </c>
    </row>
    <row r="971" spans="2:5" x14ac:dyDescent="0.3">
      <c r="B971" s="22" t="s">
        <v>79</v>
      </c>
      <c r="C971" s="39">
        <v>9</v>
      </c>
      <c r="D971" s="20"/>
      <c r="E971" s="20"/>
    </row>
    <row r="972" spans="2:5" x14ac:dyDescent="0.3">
      <c r="B972" s="22" t="s">
        <v>37</v>
      </c>
      <c r="C972" s="39">
        <v>1</v>
      </c>
      <c r="D972" s="20"/>
      <c r="E972" s="20"/>
    </row>
    <row r="973" spans="2:5" x14ac:dyDescent="0.3">
      <c r="B973" s="23" t="s">
        <v>40</v>
      </c>
      <c r="C973" s="40">
        <v>1</v>
      </c>
      <c r="D973" s="20"/>
      <c r="E973" s="20"/>
    </row>
    <row r="974" spans="2:5" x14ac:dyDescent="0.3">
      <c r="B974" s="22" t="s">
        <v>44</v>
      </c>
      <c r="C974" s="39">
        <v>39</v>
      </c>
      <c r="D974" s="20"/>
      <c r="E974" s="20"/>
    </row>
    <row r="975" spans="2:5" x14ac:dyDescent="0.3">
      <c r="B975" s="23" t="s">
        <v>39</v>
      </c>
      <c r="C975" s="40">
        <v>6</v>
      </c>
      <c r="D975" s="20"/>
      <c r="E975" s="20"/>
    </row>
    <row r="976" spans="2:5" x14ac:dyDescent="0.3">
      <c r="B976" s="23" t="s">
        <v>40</v>
      </c>
      <c r="C976" s="40">
        <v>2</v>
      </c>
      <c r="D976" s="20"/>
      <c r="E976" s="20"/>
    </row>
    <row r="977" spans="2:5" x14ac:dyDescent="0.3">
      <c r="B977" s="23" t="s">
        <v>43</v>
      </c>
      <c r="C977" s="40">
        <v>27</v>
      </c>
      <c r="D977" s="20"/>
      <c r="E977" s="20"/>
    </row>
    <row r="978" spans="2:5" x14ac:dyDescent="0.3">
      <c r="B978" s="23" t="s">
        <v>38</v>
      </c>
      <c r="C978" s="40">
        <v>2</v>
      </c>
      <c r="D978" s="20"/>
      <c r="E978" s="20"/>
    </row>
    <row r="979" spans="2:5" x14ac:dyDescent="0.3">
      <c r="B979" s="23" t="s">
        <v>41</v>
      </c>
      <c r="C979" s="40">
        <v>2</v>
      </c>
      <c r="D979" s="20"/>
      <c r="E979" s="20"/>
    </row>
    <row r="980" spans="2:5" x14ac:dyDescent="0.3">
      <c r="B980" s="16" t="s">
        <v>66</v>
      </c>
      <c r="C980" s="38">
        <v>13</v>
      </c>
      <c r="D980" s="25">
        <f>C981/C980</f>
        <v>0.15384615384615385</v>
      </c>
      <c r="E980" s="25">
        <f>C981/(C980-C983)</f>
        <v>0.18181818181818182</v>
      </c>
    </row>
    <row r="981" spans="2:5" x14ac:dyDescent="0.3">
      <c r="B981" s="22" t="s">
        <v>79</v>
      </c>
      <c r="C981" s="39">
        <v>2</v>
      </c>
      <c r="D981" s="20"/>
      <c r="E981" s="20"/>
    </row>
    <row r="982" spans="2:5" x14ac:dyDescent="0.3">
      <c r="B982" s="22" t="s">
        <v>44</v>
      </c>
      <c r="C982" s="39">
        <v>11</v>
      </c>
      <c r="D982" s="20"/>
      <c r="E982" s="20"/>
    </row>
    <row r="983" spans="2:5" x14ac:dyDescent="0.3">
      <c r="B983" s="23" t="s">
        <v>40</v>
      </c>
      <c r="C983" s="40">
        <v>2</v>
      </c>
      <c r="D983" s="20"/>
      <c r="E983" s="20"/>
    </row>
    <row r="984" spans="2:5" x14ac:dyDescent="0.3">
      <c r="B984" s="23" t="s">
        <v>43</v>
      </c>
      <c r="C984" s="40">
        <v>9</v>
      </c>
      <c r="D984" s="20"/>
      <c r="E984" s="20"/>
    </row>
    <row r="985" spans="2:5" x14ac:dyDescent="0.3">
      <c r="B985" s="16" t="s">
        <v>9</v>
      </c>
      <c r="C985" s="38">
        <v>312</v>
      </c>
      <c r="D985" s="25">
        <f>C986/C985</f>
        <v>0.47435897435897434</v>
      </c>
      <c r="E985" s="25">
        <f>C986/(C985-C988-C992-C993)</f>
        <v>0.52112676056338025</v>
      </c>
    </row>
    <row r="986" spans="2:5" x14ac:dyDescent="0.3">
      <c r="B986" s="22" t="s">
        <v>79</v>
      </c>
      <c r="C986" s="39">
        <v>148</v>
      </c>
      <c r="D986" s="20"/>
      <c r="E986" s="20"/>
    </row>
    <row r="987" spans="2:5" x14ac:dyDescent="0.3">
      <c r="B987" s="22" t="s">
        <v>37</v>
      </c>
      <c r="C987" s="39">
        <v>5</v>
      </c>
      <c r="D987" s="20"/>
      <c r="E987" s="20"/>
    </row>
    <row r="988" spans="2:5" x14ac:dyDescent="0.3">
      <c r="B988" s="23" t="s">
        <v>40</v>
      </c>
      <c r="C988" s="40">
        <v>1</v>
      </c>
      <c r="D988" s="20"/>
      <c r="E988" s="20"/>
    </row>
    <row r="989" spans="2:5" x14ac:dyDescent="0.3">
      <c r="B989" s="23" t="s">
        <v>43</v>
      </c>
      <c r="C989" s="40">
        <v>3</v>
      </c>
      <c r="D989" s="20"/>
      <c r="E989" s="20"/>
    </row>
    <row r="990" spans="2:5" x14ac:dyDescent="0.3">
      <c r="B990" s="23" t="s">
        <v>41</v>
      </c>
      <c r="C990" s="40">
        <v>1</v>
      </c>
      <c r="D990" s="20"/>
      <c r="E990" s="20"/>
    </row>
    <row r="991" spans="2:5" x14ac:dyDescent="0.3">
      <c r="B991" s="22" t="s">
        <v>44</v>
      </c>
      <c r="C991" s="39">
        <v>159</v>
      </c>
      <c r="D991" s="20"/>
      <c r="E991" s="20"/>
    </row>
    <row r="992" spans="2:5" x14ac:dyDescent="0.3">
      <c r="B992" s="23" t="s">
        <v>39</v>
      </c>
      <c r="C992" s="40">
        <v>7</v>
      </c>
      <c r="D992" s="20"/>
      <c r="E992" s="20"/>
    </row>
    <row r="993" spans="2:5" x14ac:dyDescent="0.3">
      <c r="B993" s="23" t="s">
        <v>40</v>
      </c>
      <c r="C993" s="40">
        <v>20</v>
      </c>
      <c r="D993" s="20"/>
      <c r="E993" s="20"/>
    </row>
    <row r="994" spans="2:5" x14ac:dyDescent="0.3">
      <c r="B994" s="23" t="s">
        <v>43</v>
      </c>
      <c r="C994" s="40">
        <v>129</v>
      </c>
      <c r="D994" s="20"/>
      <c r="E994" s="20"/>
    </row>
    <row r="995" spans="2:5" x14ac:dyDescent="0.3">
      <c r="B995" s="23" t="s">
        <v>41</v>
      </c>
      <c r="C995" s="40">
        <v>3</v>
      </c>
      <c r="D995" s="20"/>
      <c r="E995" s="20"/>
    </row>
    <row r="996" spans="2:5" x14ac:dyDescent="0.3">
      <c r="B996" s="16" t="s">
        <v>69</v>
      </c>
      <c r="C996" s="38">
        <v>12</v>
      </c>
      <c r="D996" s="25">
        <f>0/C996</f>
        <v>0</v>
      </c>
      <c r="E996" s="25">
        <f>0/(C996-C998-C999)</f>
        <v>0</v>
      </c>
    </row>
    <row r="997" spans="2:5" x14ac:dyDescent="0.3">
      <c r="B997" s="22" t="s">
        <v>44</v>
      </c>
      <c r="C997" s="39">
        <v>12</v>
      </c>
      <c r="D997" s="20"/>
      <c r="E997" s="20"/>
    </row>
    <row r="998" spans="2:5" x14ac:dyDescent="0.3">
      <c r="B998" s="23" t="s">
        <v>39</v>
      </c>
      <c r="C998" s="40">
        <v>1</v>
      </c>
      <c r="D998" s="20"/>
      <c r="E998" s="20"/>
    </row>
    <row r="999" spans="2:5" x14ac:dyDescent="0.3">
      <c r="B999" s="23" t="s">
        <v>40</v>
      </c>
      <c r="C999" s="40">
        <v>4</v>
      </c>
      <c r="D999" s="20"/>
      <c r="E999" s="20"/>
    </row>
    <row r="1000" spans="2:5" x14ac:dyDescent="0.3">
      <c r="B1000" s="23" t="s">
        <v>43</v>
      </c>
      <c r="C1000" s="40">
        <v>7</v>
      </c>
      <c r="D1000" s="20"/>
      <c r="E1000" s="20"/>
    </row>
    <row r="1001" spans="2:5" x14ac:dyDescent="0.3">
      <c r="B1001" s="16" t="s">
        <v>65</v>
      </c>
      <c r="C1001" s="38">
        <v>15</v>
      </c>
      <c r="D1001" s="25">
        <f>C1002/C1001</f>
        <v>0.66666666666666663</v>
      </c>
      <c r="E1001" s="25">
        <v>0.67</v>
      </c>
    </row>
    <row r="1002" spans="2:5" x14ac:dyDescent="0.3">
      <c r="B1002" s="22" t="s">
        <v>79</v>
      </c>
      <c r="C1002" s="39">
        <v>10</v>
      </c>
      <c r="D1002" s="20"/>
      <c r="E1002" s="20"/>
    </row>
    <row r="1003" spans="2:5" x14ac:dyDescent="0.3">
      <c r="B1003" s="22" t="s">
        <v>44</v>
      </c>
      <c r="C1003" s="39">
        <v>5</v>
      </c>
      <c r="D1003" s="20"/>
      <c r="E1003" s="20"/>
    </row>
    <row r="1004" spans="2:5" x14ac:dyDescent="0.3">
      <c r="B1004" s="23" t="s">
        <v>43</v>
      </c>
      <c r="C1004" s="40">
        <v>5</v>
      </c>
      <c r="D1004" s="20"/>
      <c r="E1004" s="20"/>
    </row>
    <row r="1005" spans="2:5" x14ac:dyDescent="0.3">
      <c r="B1005" s="16" t="s">
        <v>61</v>
      </c>
      <c r="C1005" s="38">
        <v>60</v>
      </c>
      <c r="D1005" s="25">
        <f>C1006/C1005</f>
        <v>0.75</v>
      </c>
      <c r="E1005" s="25">
        <f>C1006/(C1005-C1008)</f>
        <v>0.76271186440677963</v>
      </c>
    </row>
    <row r="1006" spans="2:5" x14ac:dyDescent="0.3">
      <c r="B1006" s="22" t="s">
        <v>79</v>
      </c>
      <c r="C1006" s="39">
        <v>45</v>
      </c>
      <c r="D1006" s="20"/>
      <c r="E1006" s="20"/>
    </row>
    <row r="1007" spans="2:5" x14ac:dyDescent="0.3">
      <c r="B1007" s="22" t="s">
        <v>44</v>
      </c>
      <c r="C1007" s="39">
        <v>15</v>
      </c>
      <c r="D1007" s="20"/>
      <c r="E1007" s="20"/>
    </row>
    <row r="1008" spans="2:5" x14ac:dyDescent="0.3">
      <c r="B1008" s="23" t="s">
        <v>40</v>
      </c>
      <c r="C1008" s="40">
        <v>1</v>
      </c>
      <c r="D1008" s="20"/>
      <c r="E1008" s="20"/>
    </row>
    <row r="1009" spans="2:5" x14ac:dyDescent="0.3">
      <c r="B1009" s="23" t="s">
        <v>43</v>
      </c>
      <c r="C1009" s="40">
        <v>14</v>
      </c>
      <c r="D1009" s="20"/>
      <c r="E1009" s="20"/>
    </row>
    <row r="1010" spans="2:5" x14ac:dyDescent="0.3">
      <c r="B1010" s="16" t="s">
        <v>55</v>
      </c>
      <c r="C1010" s="38">
        <v>67</v>
      </c>
      <c r="D1010" s="25">
        <f>C1011/C1010</f>
        <v>0.1044776119402985</v>
      </c>
      <c r="E1010" s="25">
        <f>C1011/(C1010-C1013-C1015-C1016)</f>
        <v>0.1206896551724138</v>
      </c>
    </row>
    <row r="1011" spans="2:5" x14ac:dyDescent="0.3">
      <c r="B1011" s="22" t="s">
        <v>79</v>
      </c>
      <c r="C1011" s="39">
        <v>7</v>
      </c>
      <c r="D1011" s="20"/>
      <c r="E1011" s="20"/>
    </row>
    <row r="1012" spans="2:5" x14ac:dyDescent="0.3">
      <c r="B1012" s="22" t="s">
        <v>37</v>
      </c>
      <c r="C1012" s="39">
        <v>1</v>
      </c>
      <c r="D1012" s="20"/>
      <c r="E1012" s="20"/>
    </row>
    <row r="1013" spans="2:5" x14ac:dyDescent="0.3">
      <c r="B1013" s="23" t="s">
        <v>40</v>
      </c>
      <c r="C1013" s="40">
        <v>1</v>
      </c>
      <c r="D1013" s="20"/>
      <c r="E1013" s="20"/>
    </row>
    <row r="1014" spans="2:5" x14ac:dyDescent="0.3">
      <c r="B1014" s="22" t="s">
        <v>44</v>
      </c>
      <c r="C1014" s="39">
        <v>59</v>
      </c>
      <c r="D1014" s="20"/>
      <c r="E1014" s="20"/>
    </row>
    <row r="1015" spans="2:5" x14ac:dyDescent="0.3">
      <c r="B1015" s="23" t="s">
        <v>39</v>
      </c>
      <c r="C1015" s="40">
        <v>1</v>
      </c>
      <c r="D1015" s="20"/>
      <c r="E1015" s="20"/>
    </row>
    <row r="1016" spans="2:5" x14ac:dyDescent="0.3">
      <c r="B1016" s="23" t="s">
        <v>40</v>
      </c>
      <c r="C1016" s="40">
        <v>7</v>
      </c>
      <c r="D1016" s="20"/>
      <c r="E1016" s="20"/>
    </row>
    <row r="1017" spans="2:5" x14ac:dyDescent="0.3">
      <c r="B1017" s="23" t="s">
        <v>43</v>
      </c>
      <c r="C1017" s="40">
        <v>39</v>
      </c>
      <c r="D1017" s="20"/>
      <c r="E1017" s="20"/>
    </row>
    <row r="1018" spans="2:5" x14ac:dyDescent="0.3">
      <c r="B1018" s="23" t="s">
        <v>38</v>
      </c>
      <c r="C1018" s="40">
        <v>4</v>
      </c>
      <c r="D1018" s="20"/>
      <c r="E1018" s="20"/>
    </row>
    <row r="1019" spans="2:5" x14ac:dyDescent="0.3">
      <c r="B1019" s="23" t="s">
        <v>41</v>
      </c>
      <c r="C1019" s="40">
        <v>8</v>
      </c>
      <c r="D1019" s="20"/>
      <c r="E1019" s="20"/>
    </row>
    <row r="1020" spans="2:5" x14ac:dyDescent="0.3">
      <c r="B1020" s="16" t="s">
        <v>63</v>
      </c>
      <c r="C1020" s="38">
        <v>44</v>
      </c>
      <c r="D1020" s="25">
        <f>C1021/C1020</f>
        <v>0.13636363636363635</v>
      </c>
      <c r="E1020" s="25">
        <f>C1021/(C1020-C1026)</f>
        <v>0.13953488372093023</v>
      </c>
    </row>
    <row r="1021" spans="2:5" x14ac:dyDescent="0.3">
      <c r="B1021" s="22" t="s">
        <v>79</v>
      </c>
      <c r="C1021" s="39">
        <v>6</v>
      </c>
      <c r="D1021" s="20"/>
      <c r="E1021" s="20"/>
    </row>
    <row r="1022" spans="2:5" x14ac:dyDescent="0.3">
      <c r="B1022" s="22" t="s">
        <v>37</v>
      </c>
      <c r="C1022" s="39">
        <v>5</v>
      </c>
      <c r="D1022" s="20"/>
      <c r="E1022" s="20"/>
    </row>
    <row r="1023" spans="2:5" x14ac:dyDescent="0.3">
      <c r="B1023" s="23" t="s">
        <v>43</v>
      </c>
      <c r="C1023" s="40">
        <v>4</v>
      </c>
      <c r="D1023" s="20"/>
      <c r="E1023" s="20"/>
    </row>
    <row r="1024" spans="2:5" x14ac:dyDescent="0.3">
      <c r="B1024" s="23" t="s">
        <v>41</v>
      </c>
      <c r="C1024" s="40">
        <v>1</v>
      </c>
      <c r="D1024" s="20"/>
      <c r="E1024" s="20"/>
    </row>
    <row r="1025" spans="2:5" x14ac:dyDescent="0.3">
      <c r="B1025" s="22" t="s">
        <v>44</v>
      </c>
      <c r="C1025" s="39">
        <v>33</v>
      </c>
      <c r="D1025" s="20"/>
      <c r="E1025" s="20"/>
    </row>
    <row r="1026" spans="2:5" x14ac:dyDescent="0.3">
      <c r="B1026" s="23" t="s">
        <v>39</v>
      </c>
      <c r="C1026" s="40">
        <v>1</v>
      </c>
      <c r="D1026" s="20"/>
      <c r="E1026" s="20"/>
    </row>
    <row r="1027" spans="2:5" x14ac:dyDescent="0.3">
      <c r="B1027" s="23" t="s">
        <v>43</v>
      </c>
      <c r="C1027" s="40">
        <v>30</v>
      </c>
      <c r="D1027" s="20"/>
      <c r="E1027" s="20"/>
    </row>
    <row r="1028" spans="2:5" x14ac:dyDescent="0.3">
      <c r="B1028" s="23" t="s">
        <v>41</v>
      </c>
      <c r="C1028" s="40">
        <v>2</v>
      </c>
      <c r="D1028" s="20"/>
      <c r="E1028" s="20"/>
    </row>
    <row r="1029" spans="2:5" x14ac:dyDescent="0.3">
      <c r="B1029" s="16" t="s">
        <v>19</v>
      </c>
      <c r="C1029" s="38">
        <v>168</v>
      </c>
      <c r="D1029" s="25">
        <f>C1030/C1029</f>
        <v>0.42857142857142855</v>
      </c>
      <c r="E1029" s="25">
        <f>C1030/(C1029-C1035-C1036)</f>
        <v>0.47368421052631576</v>
      </c>
    </row>
    <row r="1030" spans="2:5" x14ac:dyDescent="0.3">
      <c r="B1030" s="22" t="s">
        <v>79</v>
      </c>
      <c r="C1030" s="39">
        <v>72</v>
      </c>
      <c r="D1030" s="20"/>
      <c r="E1030" s="20"/>
    </row>
    <row r="1031" spans="2:5" x14ac:dyDescent="0.3">
      <c r="B1031" s="22" t="s">
        <v>37</v>
      </c>
      <c r="C1031" s="39">
        <v>3</v>
      </c>
      <c r="D1031" s="20"/>
      <c r="E1031" s="20"/>
    </row>
    <row r="1032" spans="2:5" x14ac:dyDescent="0.3">
      <c r="B1032" s="23" t="s">
        <v>43</v>
      </c>
      <c r="C1032" s="40">
        <v>2</v>
      </c>
      <c r="D1032" s="20"/>
      <c r="E1032" s="20"/>
    </row>
    <row r="1033" spans="2:5" x14ac:dyDescent="0.3">
      <c r="B1033" s="23" t="s">
        <v>41</v>
      </c>
      <c r="C1033" s="40">
        <v>1</v>
      </c>
      <c r="D1033" s="20"/>
      <c r="E1033" s="20"/>
    </row>
    <row r="1034" spans="2:5" x14ac:dyDescent="0.3">
      <c r="B1034" s="22" t="s">
        <v>44</v>
      </c>
      <c r="C1034" s="39">
        <v>93</v>
      </c>
      <c r="D1034" s="20"/>
      <c r="E1034" s="20"/>
    </row>
    <row r="1035" spans="2:5" x14ac:dyDescent="0.3">
      <c r="B1035" s="23" t="s">
        <v>39</v>
      </c>
      <c r="C1035" s="40">
        <v>8</v>
      </c>
      <c r="D1035" s="20"/>
      <c r="E1035" s="20"/>
    </row>
    <row r="1036" spans="2:5" x14ac:dyDescent="0.3">
      <c r="B1036" s="23" t="s">
        <v>40</v>
      </c>
      <c r="C1036" s="40">
        <v>8</v>
      </c>
      <c r="D1036" s="20"/>
      <c r="E1036" s="20"/>
    </row>
    <row r="1037" spans="2:5" x14ac:dyDescent="0.3">
      <c r="B1037" s="23" t="s">
        <v>43</v>
      </c>
      <c r="C1037" s="40">
        <v>76</v>
      </c>
      <c r="D1037" s="20"/>
      <c r="E1037" s="20"/>
    </row>
    <row r="1038" spans="2:5" x14ac:dyDescent="0.3">
      <c r="B1038" s="23" t="s">
        <v>41</v>
      </c>
      <c r="C1038" s="40">
        <v>1</v>
      </c>
      <c r="D1038" s="20"/>
      <c r="E1038" s="20"/>
    </row>
    <row r="1039" spans="2:5" x14ac:dyDescent="0.3">
      <c r="B1039" s="16" t="s">
        <v>46</v>
      </c>
      <c r="C1039" s="38">
        <v>60</v>
      </c>
      <c r="D1039" s="25">
        <f>C1040/C1039</f>
        <v>0.91666666666666663</v>
      </c>
      <c r="E1039" s="25">
        <f>C1040/(C1039-C1042)</f>
        <v>0.93220338983050843</v>
      </c>
    </row>
    <row r="1040" spans="2:5" x14ac:dyDescent="0.3">
      <c r="B1040" s="22" t="s">
        <v>79</v>
      </c>
      <c r="C1040" s="39">
        <v>55</v>
      </c>
      <c r="D1040" s="20"/>
      <c r="E1040" s="20"/>
    </row>
    <row r="1041" spans="2:5" x14ac:dyDescent="0.3">
      <c r="B1041" s="22" t="s">
        <v>44</v>
      </c>
      <c r="C1041" s="39">
        <v>5</v>
      </c>
      <c r="D1041" s="20"/>
      <c r="E1041" s="20"/>
    </row>
    <row r="1042" spans="2:5" x14ac:dyDescent="0.3">
      <c r="B1042" s="23" t="s">
        <v>40</v>
      </c>
      <c r="C1042" s="40">
        <v>1</v>
      </c>
      <c r="D1042" s="20"/>
      <c r="E1042" s="20"/>
    </row>
    <row r="1043" spans="2:5" x14ac:dyDescent="0.3">
      <c r="B1043" s="23" t="s">
        <v>43</v>
      </c>
      <c r="C1043" s="40">
        <v>4</v>
      </c>
      <c r="D1043" s="20"/>
      <c r="E1043" s="20"/>
    </row>
    <row r="1044" spans="2:5" x14ac:dyDescent="0.3">
      <c r="B1044" s="16" t="s">
        <v>60</v>
      </c>
      <c r="C1044" s="38">
        <v>22</v>
      </c>
      <c r="D1044" s="25">
        <f>C1045/C1044</f>
        <v>0.40909090909090912</v>
      </c>
      <c r="E1044" s="25">
        <f>C1045/(C1044-C1049)</f>
        <v>0.45</v>
      </c>
    </row>
    <row r="1045" spans="2:5" x14ac:dyDescent="0.3">
      <c r="B1045" s="22" t="s">
        <v>79</v>
      </c>
      <c r="C1045" s="39">
        <v>9</v>
      </c>
      <c r="D1045" s="20"/>
      <c r="E1045" s="20"/>
    </row>
    <row r="1046" spans="2:5" x14ac:dyDescent="0.3">
      <c r="B1046" s="22" t="s">
        <v>37</v>
      </c>
      <c r="C1046" s="39">
        <v>2</v>
      </c>
      <c r="D1046" s="20"/>
      <c r="E1046" s="20"/>
    </row>
    <row r="1047" spans="2:5" x14ac:dyDescent="0.3">
      <c r="B1047" s="23" t="s">
        <v>43</v>
      </c>
      <c r="C1047" s="40">
        <v>2</v>
      </c>
      <c r="D1047" s="20"/>
      <c r="E1047" s="20"/>
    </row>
    <row r="1048" spans="2:5" x14ac:dyDescent="0.3">
      <c r="B1048" s="22" t="s">
        <v>44</v>
      </c>
      <c r="C1048" s="39">
        <v>11</v>
      </c>
      <c r="D1048" s="20"/>
      <c r="E1048" s="20"/>
    </row>
    <row r="1049" spans="2:5" x14ac:dyDescent="0.3">
      <c r="B1049" s="23" t="s">
        <v>40</v>
      </c>
      <c r="C1049" s="40">
        <v>2</v>
      </c>
      <c r="D1049" s="20"/>
      <c r="E1049" s="20"/>
    </row>
    <row r="1050" spans="2:5" x14ac:dyDescent="0.3">
      <c r="B1050" s="23" t="s">
        <v>43</v>
      </c>
      <c r="C1050" s="40">
        <v>8</v>
      </c>
      <c r="D1050" s="20"/>
      <c r="E1050" s="20"/>
    </row>
    <row r="1051" spans="2:5" x14ac:dyDescent="0.3">
      <c r="B1051" s="23" t="s">
        <v>41</v>
      </c>
      <c r="C1051" s="40">
        <v>1</v>
      </c>
      <c r="D1051" s="20"/>
      <c r="E1051" s="20"/>
    </row>
    <row r="1052" spans="2:5" x14ac:dyDescent="0.3">
      <c r="B1052" s="16" t="s">
        <v>26</v>
      </c>
      <c r="C1052" s="38">
        <v>13</v>
      </c>
      <c r="D1052" s="25">
        <f>C1053/C1052</f>
        <v>0.30769230769230771</v>
      </c>
      <c r="E1052" s="25">
        <f>C1053/(C1052-C1055)</f>
        <v>0.36363636363636365</v>
      </c>
    </row>
    <row r="1053" spans="2:5" x14ac:dyDescent="0.3">
      <c r="B1053" s="22" t="s">
        <v>79</v>
      </c>
      <c r="C1053" s="39">
        <v>4</v>
      </c>
      <c r="D1053" s="20"/>
      <c r="E1053" s="20"/>
    </row>
    <row r="1054" spans="2:5" x14ac:dyDescent="0.3">
      <c r="B1054" s="22" t="s">
        <v>44</v>
      </c>
      <c r="C1054" s="39">
        <v>9</v>
      </c>
      <c r="D1054" s="20"/>
      <c r="E1054" s="20"/>
    </row>
    <row r="1055" spans="2:5" x14ac:dyDescent="0.3">
      <c r="B1055" s="23" t="s">
        <v>40</v>
      </c>
      <c r="C1055" s="40">
        <v>2</v>
      </c>
      <c r="D1055" s="20"/>
      <c r="E1055" s="20"/>
    </row>
    <row r="1056" spans="2:5" x14ac:dyDescent="0.3">
      <c r="B1056" s="23" t="s">
        <v>43</v>
      </c>
      <c r="C1056" s="40">
        <v>7</v>
      </c>
      <c r="D1056" s="20"/>
      <c r="E1056" s="20"/>
    </row>
    <row r="1057" spans="2:5" x14ac:dyDescent="0.3">
      <c r="B1057" s="16" t="s">
        <v>53</v>
      </c>
      <c r="C1057" s="38">
        <v>51</v>
      </c>
      <c r="D1057" s="25">
        <f>C1058/C1057</f>
        <v>0.27450980392156865</v>
      </c>
      <c r="E1057" s="25">
        <f>C1058/(C1057-C1063-C1064)</f>
        <v>0.30434782608695654</v>
      </c>
    </row>
    <row r="1058" spans="2:5" x14ac:dyDescent="0.3">
      <c r="B1058" s="22" t="s">
        <v>79</v>
      </c>
      <c r="C1058" s="39">
        <v>14</v>
      </c>
      <c r="D1058" s="20"/>
      <c r="E1058" s="20"/>
    </row>
    <row r="1059" spans="2:5" x14ac:dyDescent="0.3">
      <c r="B1059" s="22" t="s">
        <v>37</v>
      </c>
      <c r="C1059" s="39">
        <v>2</v>
      </c>
      <c r="D1059" s="20"/>
      <c r="E1059" s="20"/>
    </row>
    <row r="1060" spans="2:5" x14ac:dyDescent="0.3">
      <c r="B1060" s="23" t="s">
        <v>43</v>
      </c>
      <c r="C1060" s="40">
        <v>1</v>
      </c>
      <c r="D1060" s="20"/>
      <c r="E1060" s="20"/>
    </row>
    <row r="1061" spans="2:5" x14ac:dyDescent="0.3">
      <c r="B1061" s="23" t="s">
        <v>41</v>
      </c>
      <c r="C1061" s="40">
        <v>1</v>
      </c>
      <c r="D1061" s="20"/>
      <c r="E1061" s="20"/>
    </row>
    <row r="1062" spans="2:5" x14ac:dyDescent="0.3">
      <c r="B1062" s="22" t="s">
        <v>44</v>
      </c>
      <c r="C1062" s="39">
        <v>35</v>
      </c>
      <c r="D1062" s="20"/>
      <c r="E1062" s="20"/>
    </row>
    <row r="1063" spans="2:5" x14ac:dyDescent="0.3">
      <c r="B1063" s="23" t="s">
        <v>39</v>
      </c>
      <c r="C1063" s="40">
        <v>2</v>
      </c>
      <c r="D1063" s="20"/>
      <c r="E1063" s="20"/>
    </row>
    <row r="1064" spans="2:5" x14ac:dyDescent="0.3">
      <c r="B1064" s="23" t="s">
        <v>40</v>
      </c>
      <c r="C1064" s="40">
        <v>3</v>
      </c>
      <c r="D1064" s="20"/>
      <c r="E1064" s="20"/>
    </row>
    <row r="1065" spans="2:5" x14ac:dyDescent="0.3">
      <c r="B1065" s="23" t="s">
        <v>43</v>
      </c>
      <c r="C1065" s="40">
        <v>27</v>
      </c>
      <c r="D1065" s="20"/>
      <c r="E1065" s="20"/>
    </row>
    <row r="1066" spans="2:5" x14ac:dyDescent="0.3">
      <c r="B1066" s="23" t="s">
        <v>38</v>
      </c>
      <c r="C1066" s="40">
        <v>2</v>
      </c>
      <c r="D1066" s="20"/>
      <c r="E1066" s="20"/>
    </row>
    <row r="1067" spans="2:5" ht="15" thickBot="1" x14ac:dyDescent="0.35">
      <c r="B1067" s="23" t="s">
        <v>41</v>
      </c>
      <c r="C1067" s="40">
        <v>1</v>
      </c>
      <c r="D1067" s="20"/>
      <c r="E1067" s="20"/>
    </row>
    <row r="1068" spans="2:5" ht="15" thickBot="1" x14ac:dyDescent="0.35">
      <c r="B1068" s="15" t="s">
        <v>73</v>
      </c>
      <c r="C1068" s="37">
        <v>967</v>
      </c>
      <c r="D1068" s="19">
        <f>(C1070+C1076+C1084+C1092+C1099+C1107+C1113+C1121+C1129)/C1068</f>
        <v>0.58221302998965874</v>
      </c>
      <c r="E1068" s="19">
        <f>(C1070+C1076+C1084+C1092+C1099+C1107+C1113+C1121+C1129)/(C1068-C1072-C1078-C1079-C1086-C1087-C1094-C1095-C1101-C1102-C1109-C1115-C1116-C1123-C1124-C1131-C1132)</f>
        <v>0.62278761061946908</v>
      </c>
    </row>
    <row r="1069" spans="2:5" x14ac:dyDescent="0.3">
      <c r="B1069" s="16" t="s">
        <v>6</v>
      </c>
      <c r="C1069" s="38">
        <v>29</v>
      </c>
      <c r="D1069" s="25">
        <f>C1070/C1069</f>
        <v>0.55172413793103448</v>
      </c>
      <c r="E1069" s="25">
        <f>C1070/(C1069-C1072)</f>
        <v>0.66666666666666663</v>
      </c>
    </row>
    <row r="1070" spans="2:5" x14ac:dyDescent="0.3">
      <c r="B1070" s="22" t="s">
        <v>79</v>
      </c>
      <c r="C1070" s="39">
        <v>16</v>
      </c>
      <c r="D1070" s="20"/>
      <c r="E1070" s="20"/>
    </row>
    <row r="1071" spans="2:5" x14ac:dyDescent="0.3">
      <c r="B1071" s="22" t="s">
        <v>44</v>
      </c>
      <c r="C1071" s="39">
        <v>13</v>
      </c>
      <c r="D1071" s="20"/>
      <c r="E1071" s="20"/>
    </row>
    <row r="1072" spans="2:5" x14ac:dyDescent="0.3">
      <c r="B1072" s="23" t="s">
        <v>40</v>
      </c>
      <c r="C1072" s="40">
        <v>5</v>
      </c>
      <c r="D1072" s="20"/>
      <c r="E1072" s="20"/>
    </row>
    <row r="1073" spans="2:5" x14ac:dyDescent="0.3">
      <c r="B1073" s="23" t="s">
        <v>43</v>
      </c>
      <c r="C1073" s="40">
        <v>1</v>
      </c>
      <c r="D1073" s="20"/>
      <c r="E1073" s="20"/>
    </row>
    <row r="1074" spans="2:5" x14ac:dyDescent="0.3">
      <c r="B1074" s="23" t="s">
        <v>38</v>
      </c>
      <c r="C1074" s="40">
        <v>7</v>
      </c>
      <c r="D1074" s="20"/>
      <c r="E1074" s="20"/>
    </row>
    <row r="1075" spans="2:5" x14ac:dyDescent="0.3">
      <c r="B1075" s="16" t="s">
        <v>0</v>
      </c>
      <c r="C1075" s="38">
        <v>206</v>
      </c>
      <c r="D1075" s="25">
        <f>C1076/C1075</f>
        <v>0.60194174757281549</v>
      </c>
      <c r="E1075" s="25">
        <f>C1076/(C1075-C1078-C1079)</f>
        <v>0.65608465608465605</v>
      </c>
    </row>
    <row r="1076" spans="2:5" x14ac:dyDescent="0.3">
      <c r="B1076" s="22" t="s">
        <v>79</v>
      </c>
      <c r="C1076" s="39">
        <v>124</v>
      </c>
      <c r="D1076" s="20"/>
      <c r="E1076" s="20"/>
    </row>
    <row r="1077" spans="2:5" x14ac:dyDescent="0.3">
      <c r="B1077" s="22" t="s">
        <v>44</v>
      </c>
      <c r="C1077" s="39">
        <v>82</v>
      </c>
      <c r="D1077" s="20"/>
      <c r="E1077" s="20"/>
    </row>
    <row r="1078" spans="2:5" x14ac:dyDescent="0.3">
      <c r="B1078" s="23" t="s">
        <v>39</v>
      </c>
      <c r="C1078" s="40">
        <v>14</v>
      </c>
      <c r="D1078" s="20"/>
      <c r="E1078" s="20"/>
    </row>
    <row r="1079" spans="2:5" x14ac:dyDescent="0.3">
      <c r="B1079" s="23" t="s">
        <v>40</v>
      </c>
      <c r="C1079" s="40">
        <v>3</v>
      </c>
      <c r="D1079" s="20"/>
      <c r="E1079" s="20"/>
    </row>
    <row r="1080" spans="2:5" x14ac:dyDescent="0.3">
      <c r="B1080" s="23" t="s">
        <v>43</v>
      </c>
      <c r="C1080" s="40">
        <v>13</v>
      </c>
      <c r="D1080" s="20"/>
      <c r="E1080" s="20"/>
    </row>
    <row r="1081" spans="2:5" x14ac:dyDescent="0.3">
      <c r="B1081" s="23" t="s">
        <v>38</v>
      </c>
      <c r="C1081" s="40">
        <v>45</v>
      </c>
      <c r="D1081" s="20"/>
      <c r="E1081" s="20"/>
    </row>
    <row r="1082" spans="2:5" x14ac:dyDescent="0.3">
      <c r="B1082" s="23" t="s">
        <v>41</v>
      </c>
      <c r="C1082" s="40">
        <v>7</v>
      </c>
      <c r="D1082" s="20"/>
      <c r="E1082" s="20"/>
    </row>
    <row r="1083" spans="2:5" x14ac:dyDescent="0.3">
      <c r="B1083" s="16" t="s">
        <v>1</v>
      </c>
      <c r="C1083" s="38">
        <v>122</v>
      </c>
      <c r="D1083" s="25">
        <f>C1084/C1083</f>
        <v>0.45081967213114754</v>
      </c>
      <c r="E1083" s="25">
        <f>C1084/(C1083-C1086-C1087)</f>
        <v>0.46218487394957986</v>
      </c>
    </row>
    <row r="1084" spans="2:5" x14ac:dyDescent="0.3">
      <c r="B1084" s="22" t="s">
        <v>79</v>
      </c>
      <c r="C1084" s="39">
        <v>55</v>
      </c>
      <c r="D1084" s="20"/>
      <c r="E1084" s="20"/>
    </row>
    <row r="1085" spans="2:5" x14ac:dyDescent="0.3">
      <c r="B1085" s="22" t="s">
        <v>44</v>
      </c>
      <c r="C1085" s="39">
        <v>67</v>
      </c>
      <c r="D1085" s="20"/>
      <c r="E1085" s="20"/>
    </row>
    <row r="1086" spans="2:5" x14ac:dyDescent="0.3">
      <c r="B1086" s="23" t="s">
        <v>39</v>
      </c>
      <c r="C1086" s="40">
        <v>1</v>
      </c>
      <c r="D1086" s="20"/>
      <c r="E1086" s="20"/>
    </row>
    <row r="1087" spans="2:5" x14ac:dyDescent="0.3">
      <c r="B1087" s="23" t="s">
        <v>40</v>
      </c>
      <c r="C1087" s="40">
        <v>2</v>
      </c>
      <c r="D1087" s="20"/>
      <c r="E1087" s="20"/>
    </row>
    <row r="1088" spans="2:5" x14ac:dyDescent="0.3">
      <c r="B1088" s="23" t="s">
        <v>43</v>
      </c>
      <c r="C1088" s="40">
        <v>31</v>
      </c>
      <c r="D1088" s="20"/>
      <c r="E1088" s="20"/>
    </row>
    <row r="1089" spans="2:5" x14ac:dyDescent="0.3">
      <c r="B1089" s="23" t="s">
        <v>38</v>
      </c>
      <c r="C1089" s="40">
        <v>27</v>
      </c>
      <c r="D1089" s="20"/>
      <c r="E1089" s="20"/>
    </row>
    <row r="1090" spans="2:5" x14ac:dyDescent="0.3">
      <c r="B1090" s="23" t="s">
        <v>41</v>
      </c>
      <c r="C1090" s="40">
        <v>6</v>
      </c>
      <c r="D1090" s="20"/>
      <c r="E1090" s="20"/>
    </row>
    <row r="1091" spans="2:5" x14ac:dyDescent="0.3">
      <c r="B1091" s="16" t="s">
        <v>12</v>
      </c>
      <c r="C1091" s="38">
        <v>99</v>
      </c>
      <c r="D1091" s="25">
        <f>C1092/C1091</f>
        <v>0.5757575757575758</v>
      </c>
      <c r="E1091" s="25">
        <f>C1092/(C1091-C1094-C1095)</f>
        <v>0.61290322580645162</v>
      </c>
    </row>
    <row r="1092" spans="2:5" x14ac:dyDescent="0.3">
      <c r="B1092" s="22" t="s">
        <v>79</v>
      </c>
      <c r="C1092" s="39">
        <v>57</v>
      </c>
      <c r="D1092" s="20"/>
      <c r="E1092" s="20"/>
    </row>
    <row r="1093" spans="2:5" x14ac:dyDescent="0.3">
      <c r="B1093" s="22" t="s">
        <v>44</v>
      </c>
      <c r="C1093" s="39">
        <v>42</v>
      </c>
      <c r="D1093" s="20"/>
      <c r="E1093" s="20"/>
    </row>
    <row r="1094" spans="2:5" x14ac:dyDescent="0.3">
      <c r="B1094" s="23" t="s">
        <v>39</v>
      </c>
      <c r="C1094" s="40">
        <v>5</v>
      </c>
      <c r="D1094" s="20"/>
      <c r="E1094" s="20"/>
    </row>
    <row r="1095" spans="2:5" x14ac:dyDescent="0.3">
      <c r="B1095" s="23" t="s">
        <v>40</v>
      </c>
      <c r="C1095" s="40">
        <v>1</v>
      </c>
      <c r="D1095" s="20"/>
      <c r="E1095" s="20"/>
    </row>
    <row r="1096" spans="2:5" x14ac:dyDescent="0.3">
      <c r="B1096" s="23" t="s">
        <v>43</v>
      </c>
      <c r="C1096" s="40">
        <v>4</v>
      </c>
      <c r="D1096" s="20"/>
      <c r="E1096" s="20"/>
    </row>
    <row r="1097" spans="2:5" x14ac:dyDescent="0.3">
      <c r="B1097" s="23" t="s">
        <v>38</v>
      </c>
      <c r="C1097" s="40">
        <v>32</v>
      </c>
      <c r="D1097" s="20"/>
      <c r="E1097" s="20"/>
    </row>
    <row r="1098" spans="2:5" x14ac:dyDescent="0.3">
      <c r="B1098" s="16" t="s">
        <v>17</v>
      </c>
      <c r="C1098" s="38">
        <v>32</v>
      </c>
      <c r="D1098" s="25">
        <f>C1099/C1098</f>
        <v>0.5</v>
      </c>
      <c r="E1098" s="25">
        <f>C1099/(C1098-C1101-C1102)</f>
        <v>0.53333333333333333</v>
      </c>
    </row>
    <row r="1099" spans="2:5" x14ac:dyDescent="0.3">
      <c r="B1099" s="22" t="s">
        <v>79</v>
      </c>
      <c r="C1099" s="39">
        <v>16</v>
      </c>
      <c r="D1099" s="20"/>
      <c r="E1099" s="20"/>
    </row>
    <row r="1100" spans="2:5" x14ac:dyDescent="0.3">
      <c r="B1100" s="22" t="s">
        <v>44</v>
      </c>
      <c r="C1100" s="39">
        <v>16</v>
      </c>
      <c r="D1100" s="20"/>
      <c r="E1100" s="20"/>
    </row>
    <row r="1101" spans="2:5" x14ac:dyDescent="0.3">
      <c r="B1101" s="23" t="s">
        <v>39</v>
      </c>
      <c r="C1101" s="40">
        <v>1</v>
      </c>
      <c r="D1101" s="20"/>
      <c r="E1101" s="20"/>
    </row>
    <row r="1102" spans="2:5" x14ac:dyDescent="0.3">
      <c r="B1102" s="23" t="s">
        <v>40</v>
      </c>
      <c r="C1102" s="40">
        <v>1</v>
      </c>
      <c r="D1102" s="20"/>
      <c r="E1102" s="20"/>
    </row>
    <row r="1103" spans="2:5" x14ac:dyDescent="0.3">
      <c r="B1103" s="23" t="s">
        <v>43</v>
      </c>
      <c r="C1103" s="40">
        <v>7</v>
      </c>
      <c r="D1103" s="20"/>
      <c r="E1103" s="20"/>
    </row>
    <row r="1104" spans="2:5" x14ac:dyDescent="0.3">
      <c r="B1104" s="23" t="s">
        <v>38</v>
      </c>
      <c r="C1104" s="40">
        <v>6</v>
      </c>
      <c r="D1104" s="20"/>
      <c r="E1104" s="20"/>
    </row>
    <row r="1105" spans="2:5" x14ac:dyDescent="0.3">
      <c r="B1105" s="23" t="s">
        <v>41</v>
      </c>
      <c r="C1105" s="40">
        <v>1</v>
      </c>
      <c r="D1105" s="20"/>
      <c r="E1105" s="20"/>
    </row>
    <row r="1106" spans="2:5" x14ac:dyDescent="0.3">
      <c r="B1106" s="16" t="s">
        <v>45</v>
      </c>
      <c r="C1106" s="38">
        <v>30</v>
      </c>
      <c r="D1106" s="25">
        <f>C1107/C1106</f>
        <v>0.6333333333333333</v>
      </c>
      <c r="E1106" s="25">
        <f>C1107/(C1106-C1109)</f>
        <v>0.6785714285714286</v>
      </c>
    </row>
    <row r="1107" spans="2:5" x14ac:dyDescent="0.3">
      <c r="B1107" s="22" t="s">
        <v>79</v>
      </c>
      <c r="C1107" s="39">
        <v>19</v>
      </c>
      <c r="D1107" s="20"/>
      <c r="E1107" s="20"/>
    </row>
    <row r="1108" spans="2:5" x14ac:dyDescent="0.3">
      <c r="B1108" s="22" t="s">
        <v>44</v>
      </c>
      <c r="C1108" s="39">
        <v>11</v>
      </c>
      <c r="D1108" s="20"/>
      <c r="E1108" s="20"/>
    </row>
    <row r="1109" spans="2:5" x14ac:dyDescent="0.3">
      <c r="B1109" s="23" t="s">
        <v>40</v>
      </c>
      <c r="C1109" s="40">
        <v>2</v>
      </c>
      <c r="D1109" s="20"/>
      <c r="E1109" s="20"/>
    </row>
    <row r="1110" spans="2:5" x14ac:dyDescent="0.3">
      <c r="B1110" s="23" t="s">
        <v>43</v>
      </c>
      <c r="C1110" s="40">
        <v>4</v>
      </c>
      <c r="D1110" s="20"/>
      <c r="E1110" s="20"/>
    </row>
    <row r="1111" spans="2:5" x14ac:dyDescent="0.3">
      <c r="B1111" s="23" t="s">
        <v>38</v>
      </c>
      <c r="C1111" s="40">
        <v>5</v>
      </c>
      <c r="D1111" s="20"/>
      <c r="E1111" s="20"/>
    </row>
    <row r="1112" spans="2:5" x14ac:dyDescent="0.3">
      <c r="B1112" s="16" t="s">
        <v>5</v>
      </c>
      <c r="C1112" s="38">
        <v>349</v>
      </c>
      <c r="D1112" s="25">
        <f>C1113/C1112</f>
        <v>0.61031518624641834</v>
      </c>
      <c r="E1112" s="25">
        <f>C1113/(C1112-C1115-C1116)</f>
        <v>0.65538461538461534</v>
      </c>
    </row>
    <row r="1113" spans="2:5" x14ac:dyDescent="0.3">
      <c r="B1113" s="22" t="s">
        <v>79</v>
      </c>
      <c r="C1113" s="39">
        <v>213</v>
      </c>
      <c r="D1113" s="20"/>
      <c r="E1113" s="20"/>
    </row>
    <row r="1114" spans="2:5" x14ac:dyDescent="0.3">
      <c r="B1114" s="22" t="s">
        <v>44</v>
      </c>
      <c r="C1114" s="39">
        <v>136</v>
      </c>
      <c r="D1114" s="20"/>
      <c r="E1114" s="20"/>
    </row>
    <row r="1115" spans="2:5" x14ac:dyDescent="0.3">
      <c r="B1115" s="23" t="s">
        <v>39</v>
      </c>
      <c r="C1115" s="40">
        <v>12</v>
      </c>
      <c r="D1115" s="20"/>
      <c r="E1115" s="20"/>
    </row>
    <row r="1116" spans="2:5" x14ac:dyDescent="0.3">
      <c r="B1116" s="23" t="s">
        <v>40</v>
      </c>
      <c r="C1116" s="40">
        <v>12</v>
      </c>
      <c r="D1116" s="20"/>
      <c r="E1116" s="20"/>
    </row>
    <row r="1117" spans="2:5" x14ac:dyDescent="0.3">
      <c r="B1117" s="23" t="s">
        <v>43</v>
      </c>
      <c r="C1117" s="40">
        <v>51</v>
      </c>
      <c r="D1117" s="20"/>
      <c r="E1117" s="20"/>
    </row>
    <row r="1118" spans="2:5" x14ac:dyDescent="0.3">
      <c r="B1118" s="23" t="s">
        <v>38</v>
      </c>
      <c r="C1118" s="40">
        <v>45</v>
      </c>
      <c r="D1118" s="20"/>
      <c r="E1118" s="20"/>
    </row>
    <row r="1119" spans="2:5" x14ac:dyDescent="0.3">
      <c r="B1119" s="23" t="s">
        <v>41</v>
      </c>
      <c r="C1119" s="40">
        <v>16</v>
      </c>
      <c r="D1119" s="20"/>
      <c r="E1119" s="20"/>
    </row>
    <row r="1120" spans="2:5" x14ac:dyDescent="0.3">
      <c r="B1120" s="16" t="s">
        <v>46</v>
      </c>
      <c r="C1120" s="38">
        <v>39</v>
      </c>
      <c r="D1120" s="25">
        <f>C1121/C1120</f>
        <v>0.53846153846153844</v>
      </c>
      <c r="E1120" s="25">
        <f>C1121/(C1120-C1123-C1124)</f>
        <v>0.56756756756756754</v>
      </c>
    </row>
    <row r="1121" spans="2:5" x14ac:dyDescent="0.3">
      <c r="B1121" s="22" t="s">
        <v>79</v>
      </c>
      <c r="C1121" s="39">
        <v>21</v>
      </c>
      <c r="D1121" s="20"/>
      <c r="E1121" s="20"/>
    </row>
    <row r="1122" spans="2:5" x14ac:dyDescent="0.3">
      <c r="B1122" s="22" t="s">
        <v>44</v>
      </c>
      <c r="C1122" s="39">
        <v>18</v>
      </c>
      <c r="D1122" s="20"/>
      <c r="E1122" s="20"/>
    </row>
    <row r="1123" spans="2:5" x14ac:dyDescent="0.3">
      <c r="B1123" s="23" t="s">
        <v>39</v>
      </c>
      <c r="C1123" s="40">
        <v>1</v>
      </c>
      <c r="D1123" s="20"/>
      <c r="E1123" s="20"/>
    </row>
    <row r="1124" spans="2:5" x14ac:dyDescent="0.3">
      <c r="B1124" s="23" t="s">
        <v>40</v>
      </c>
      <c r="C1124" s="40">
        <v>1</v>
      </c>
      <c r="D1124" s="20"/>
      <c r="E1124" s="20"/>
    </row>
    <row r="1125" spans="2:5" x14ac:dyDescent="0.3">
      <c r="B1125" s="23" t="s">
        <v>43</v>
      </c>
      <c r="C1125" s="40">
        <v>3</v>
      </c>
      <c r="D1125" s="20"/>
      <c r="E1125" s="20"/>
    </row>
    <row r="1126" spans="2:5" x14ac:dyDescent="0.3">
      <c r="B1126" s="23" t="s">
        <v>38</v>
      </c>
      <c r="C1126" s="40">
        <v>12</v>
      </c>
      <c r="D1126" s="20"/>
      <c r="E1126" s="20"/>
    </row>
    <row r="1127" spans="2:5" x14ac:dyDescent="0.3">
      <c r="B1127" s="23" t="s">
        <v>41</v>
      </c>
      <c r="C1127" s="40">
        <v>1</v>
      </c>
      <c r="D1127" s="20"/>
      <c r="E1127" s="20"/>
    </row>
    <row r="1128" spans="2:5" x14ac:dyDescent="0.3">
      <c r="B1128" s="16" t="s">
        <v>13</v>
      </c>
      <c r="C1128" s="38">
        <v>61</v>
      </c>
      <c r="D1128" s="25">
        <f>C1129/C1128</f>
        <v>0.68852459016393441</v>
      </c>
      <c r="E1128" s="25">
        <f>C1129/(C1128-C1131-C1132)</f>
        <v>0.71186440677966101</v>
      </c>
    </row>
    <row r="1129" spans="2:5" x14ac:dyDescent="0.3">
      <c r="B1129" s="22" t="s">
        <v>79</v>
      </c>
      <c r="C1129" s="39">
        <v>42</v>
      </c>
      <c r="D1129" s="20"/>
      <c r="E1129" s="20"/>
    </row>
    <row r="1130" spans="2:5" x14ac:dyDescent="0.3">
      <c r="B1130" s="22" t="s">
        <v>44</v>
      </c>
      <c r="C1130" s="39">
        <v>19</v>
      </c>
      <c r="D1130" s="20"/>
      <c r="E1130" s="20"/>
    </row>
    <row r="1131" spans="2:5" x14ac:dyDescent="0.3">
      <c r="B1131" s="23" t="s">
        <v>39</v>
      </c>
      <c r="C1131" s="40">
        <v>1</v>
      </c>
      <c r="D1131" s="20"/>
      <c r="E1131" s="20"/>
    </row>
    <row r="1132" spans="2:5" x14ac:dyDescent="0.3">
      <c r="B1132" s="23" t="s">
        <v>40</v>
      </c>
      <c r="C1132" s="40">
        <v>1</v>
      </c>
      <c r="D1132" s="20"/>
      <c r="E1132" s="20"/>
    </row>
    <row r="1133" spans="2:5" x14ac:dyDescent="0.3">
      <c r="B1133" s="23" t="s">
        <v>43</v>
      </c>
      <c r="C1133" s="40">
        <v>8</v>
      </c>
      <c r="D1133" s="20"/>
      <c r="E1133" s="20"/>
    </row>
    <row r="1134" spans="2:5" ht="15" thickBot="1" x14ac:dyDescent="0.35">
      <c r="B1134" s="23" t="s">
        <v>38</v>
      </c>
      <c r="C1134" s="40">
        <v>9</v>
      </c>
      <c r="D1134" s="20"/>
      <c r="E1134" s="20"/>
    </row>
    <row r="1135" spans="2:5" ht="15" thickBot="1" x14ac:dyDescent="0.35">
      <c r="B1135" s="8" t="s">
        <v>106</v>
      </c>
      <c r="C1135" s="33">
        <f>C8+C173+C442+C528+C682+C901+C1068</f>
        <v>21893</v>
      </c>
      <c r="D1135" s="51">
        <f>C1136/C1135</f>
        <v>0.4880098661672681</v>
      </c>
      <c r="E1135" s="51">
        <f>C1136/(C1135-C12-C15-C16-C23-C28-C29-C35-C39-C45-C50-C51-C61-C68-C74-C75-C79-C88-C96-C97-C104-C107-C108-C114-C119-C127-C120-C128-C133-C134-C141-C146-C147-C153-C157-C158-C169-C177-C178-C182-C183-C193-C194-C201-C202-C206-C214-C207-C215-C219-C220-C227-C228-C233-C234-C241-C242-C246-C247-C254-C255-C259-C260-C267-C270-C271-C280-C286-C289-C290-C296-C299-C300-C306-C307-C312-C313-C316-C317-C324-C327-C328-C335-C336-C340-C341-C348-C349-C352-C353-C360-C361-C365-C366-C373-C375-C376-C383-C391--C384-C392-C396-C397-C404-C407-C408-C415-C416-C420-C421-C428-C430-C431-C437-C438-C451-C453-C454-C463-C469-C471-C472-C478-C479-C485-C488-C494-C495-C500-C501-C505-C506-C516-C517-C524-C525-C532-C533-C536-C537-C544-C545-C551-C554-C555-C561-C562-C569-C570-C573-C574-C581-C585-C586-C595-C596-C606-C607-C614-C615-C618-C619-C626-C627-C631-C632-C641-C642-C648-C651-C652-C659-C660-C663-C664-C671-C677-C678-C688-C689-C694-C698-C697-C705-C706-C710-C711-C718-C720-C721-C728-C729-C732-C733-C740-C741-C748-C749-C752-C753-C760-C761-C765-C773-C766-C774-C777-C778-C785-C786-C791-C792-C795-C796-C803-C806-C807-C816-C817-C824-C825-C829-C830-C837-C843-C845-C846-C851-C852-C855-C856-C865-C866-C875-C876-C885-C886-C892-C893-C896-C897-C905-C907-C908-C921-C928-C929-C935-C939-C940-C954-C953-C967-C973-C975-C976-C983-C988-C992-C993-C998-C999-C1008-C1013-C1015-C1016-C1026-C1035-C1036-C1042-C1049-C1055-C1063-C1064-C1072-C1078-C1079-C1086-C1087-C1094-C1095-C1101-C1102-C1109-C1115-C1116-C1123-C1124-C1131-C1132)</f>
        <v>0.65245801526717562</v>
      </c>
    </row>
    <row r="1136" spans="2:5" ht="15" thickBot="1" x14ac:dyDescent="0.35">
      <c r="B1136" s="9" t="s">
        <v>107</v>
      </c>
      <c r="C1136" s="34">
        <v>10684</v>
      </c>
      <c r="D1136" s="53"/>
      <c r="E1136" s="53"/>
    </row>
    <row r="1137" spans="2:5" x14ac:dyDescent="0.3">
      <c r="B1137" s="57" t="s">
        <v>95</v>
      </c>
      <c r="C1137" s="57"/>
      <c r="D1137" s="57"/>
      <c r="E1137" s="57"/>
    </row>
  </sheetData>
  <mergeCells count="7">
    <mergeCell ref="B1137:E1137"/>
    <mergeCell ref="B6:B7"/>
    <mergeCell ref="C6:C7"/>
    <mergeCell ref="D6:D7"/>
    <mergeCell ref="E6:E7"/>
    <mergeCell ref="D1135:D1136"/>
    <mergeCell ref="E1135:E11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68"/>
  <sheetViews>
    <sheetView workbookViewId="0">
      <selection activeCell="G58" sqref="G58"/>
    </sheetView>
  </sheetViews>
  <sheetFormatPr baseColWidth="10" defaultRowHeight="14.4" x14ac:dyDescent="0.3"/>
  <cols>
    <col min="2" max="2" width="33.44140625" bestFit="1" customWidth="1"/>
    <col min="3" max="3" width="10.44140625" bestFit="1" customWidth="1"/>
    <col min="4" max="4" width="28.6640625" bestFit="1" customWidth="1"/>
  </cols>
  <sheetData>
    <row r="1" spans="1:4" ht="15.6" x14ac:dyDescent="0.3">
      <c r="A1" s="64" t="s">
        <v>108</v>
      </c>
      <c r="B1" s="64"/>
      <c r="C1" s="64"/>
    </row>
    <row r="2" spans="1:4" x14ac:dyDescent="0.3">
      <c r="A2" s="65" t="s">
        <v>92</v>
      </c>
      <c r="B2" s="65"/>
      <c r="C2" s="65"/>
    </row>
    <row r="4" spans="1:4" ht="15" thickBot="1" x14ac:dyDescent="0.35"/>
    <row r="5" spans="1:4" x14ac:dyDescent="0.3">
      <c r="B5" s="47" t="s">
        <v>80</v>
      </c>
      <c r="C5" s="49" t="s">
        <v>81</v>
      </c>
      <c r="D5" s="51" t="s">
        <v>82</v>
      </c>
    </row>
    <row r="6" spans="1:4" ht="15" thickBot="1" x14ac:dyDescent="0.35">
      <c r="B6" s="48"/>
      <c r="C6" s="50"/>
      <c r="D6" s="52"/>
    </row>
    <row r="7" spans="1:4" ht="15" thickBot="1" x14ac:dyDescent="0.35">
      <c r="B7" s="30" t="s">
        <v>10</v>
      </c>
      <c r="C7" s="35">
        <v>9</v>
      </c>
      <c r="D7" s="31">
        <v>1</v>
      </c>
    </row>
    <row r="8" spans="1:4" ht="15" thickBot="1" x14ac:dyDescent="0.35">
      <c r="B8" s="30" t="s">
        <v>97</v>
      </c>
      <c r="C8" s="35">
        <v>88</v>
      </c>
      <c r="D8" s="31">
        <v>0.93181818181818177</v>
      </c>
    </row>
    <row r="9" spans="1:4" ht="15" thickBot="1" x14ac:dyDescent="0.35">
      <c r="B9" s="30" t="s">
        <v>0</v>
      </c>
      <c r="C9" s="35">
        <v>2558</v>
      </c>
      <c r="D9" s="31">
        <v>0.93549648162627053</v>
      </c>
    </row>
    <row r="10" spans="1:4" ht="15" thickBot="1" x14ac:dyDescent="0.35">
      <c r="B10" s="30" t="s">
        <v>8</v>
      </c>
      <c r="C10" s="35">
        <v>21</v>
      </c>
      <c r="D10" s="31">
        <v>0.90476190476190477</v>
      </c>
    </row>
    <row r="11" spans="1:4" ht="15" thickBot="1" x14ac:dyDescent="0.35">
      <c r="B11" s="30" t="s">
        <v>1</v>
      </c>
      <c r="C11" s="35">
        <v>265</v>
      </c>
      <c r="D11" s="31">
        <v>0.95094339622641511</v>
      </c>
    </row>
    <row r="12" spans="1:4" ht="15" thickBot="1" x14ac:dyDescent="0.35">
      <c r="B12" s="30" t="s">
        <v>96</v>
      </c>
      <c r="C12" s="35">
        <v>130</v>
      </c>
      <c r="D12" s="31">
        <v>1</v>
      </c>
    </row>
    <row r="13" spans="1:4" ht="15" thickBot="1" x14ac:dyDescent="0.35">
      <c r="B13" s="30" t="s">
        <v>4</v>
      </c>
      <c r="C13" s="35">
        <v>17</v>
      </c>
      <c r="D13" s="31">
        <v>1</v>
      </c>
    </row>
    <row r="14" spans="1:4" ht="15" thickBot="1" x14ac:dyDescent="0.35">
      <c r="B14" s="30" t="s">
        <v>45</v>
      </c>
      <c r="C14" s="35">
        <v>30</v>
      </c>
      <c r="D14" s="31">
        <v>1</v>
      </c>
    </row>
    <row r="15" spans="1:4" ht="15" thickBot="1" x14ac:dyDescent="0.35">
      <c r="B15" s="30" t="s">
        <v>98</v>
      </c>
      <c r="C15" s="35">
        <v>9</v>
      </c>
      <c r="D15" s="31">
        <v>1</v>
      </c>
    </row>
    <row r="16" spans="1:4" ht="15" thickBot="1" x14ac:dyDescent="0.35">
      <c r="B16" s="30" t="s">
        <v>5</v>
      </c>
      <c r="C16" s="35">
        <v>432</v>
      </c>
      <c r="D16" s="31">
        <v>0.94907407407407407</v>
      </c>
    </row>
    <row r="17" spans="2:4" ht="15" thickBot="1" x14ac:dyDescent="0.35">
      <c r="B17" s="30" t="s">
        <v>99</v>
      </c>
      <c r="C17" s="35">
        <v>17</v>
      </c>
      <c r="D17" s="31">
        <v>1</v>
      </c>
    </row>
    <row r="18" spans="2:4" ht="15" thickBot="1" x14ac:dyDescent="0.35">
      <c r="B18" s="14" t="s">
        <v>93</v>
      </c>
      <c r="C18" s="33">
        <v>3576</v>
      </c>
      <c r="D18" s="51">
        <v>0.94295302013422821</v>
      </c>
    </row>
    <row r="19" spans="2:4" ht="15" thickBot="1" x14ac:dyDescent="0.35">
      <c r="B19" s="13" t="s">
        <v>94</v>
      </c>
      <c r="C19" s="34">
        <v>2532</v>
      </c>
      <c r="D19" s="53"/>
    </row>
    <row r="20" spans="2:4" x14ac:dyDescent="0.3">
      <c r="B20" s="54" t="s">
        <v>95</v>
      </c>
      <c r="C20" s="54"/>
      <c r="D20" s="54"/>
    </row>
    <row r="21" spans="2:4" ht="15" thickBot="1" x14ac:dyDescent="0.35"/>
    <row r="22" spans="2:4" x14ac:dyDescent="0.3">
      <c r="B22" s="47" t="s">
        <v>84</v>
      </c>
      <c r="C22" s="49" t="s">
        <v>81</v>
      </c>
      <c r="D22" s="55" t="s">
        <v>82</v>
      </c>
    </row>
    <row r="23" spans="2:4" ht="15" thickBot="1" x14ac:dyDescent="0.35">
      <c r="B23" s="48"/>
      <c r="C23" s="50"/>
      <c r="D23" s="56"/>
    </row>
    <row r="24" spans="2:4" ht="15" thickBot="1" x14ac:dyDescent="0.35">
      <c r="B24" s="32" t="s">
        <v>16</v>
      </c>
      <c r="C24" s="35">
        <v>315</v>
      </c>
      <c r="D24" s="31">
        <v>0.93333333333333335</v>
      </c>
    </row>
    <row r="25" spans="2:4" ht="15" thickBot="1" x14ac:dyDescent="0.35">
      <c r="B25" s="32" t="s">
        <v>18</v>
      </c>
      <c r="C25" s="35">
        <v>100</v>
      </c>
      <c r="D25" s="31">
        <v>0.92</v>
      </c>
    </row>
    <row r="26" spans="2:4" ht="15" thickBot="1" x14ac:dyDescent="0.35">
      <c r="B26" s="32" t="s">
        <v>10</v>
      </c>
      <c r="C26" s="35">
        <v>227</v>
      </c>
      <c r="D26" s="31">
        <v>0.96035242290748901</v>
      </c>
    </row>
    <row r="27" spans="2:4" ht="15" thickBot="1" x14ac:dyDescent="0.35">
      <c r="B27" s="32" t="s">
        <v>58</v>
      </c>
      <c r="C27" s="35">
        <v>91</v>
      </c>
      <c r="D27" s="31">
        <v>1</v>
      </c>
    </row>
    <row r="28" spans="2:4" ht="15" thickBot="1" x14ac:dyDescent="0.35">
      <c r="B28" s="32" t="s">
        <v>100</v>
      </c>
      <c r="C28" s="35">
        <v>226</v>
      </c>
      <c r="D28" s="31">
        <v>0.88053097345132747</v>
      </c>
    </row>
    <row r="29" spans="2:4" ht="15" thickBot="1" x14ac:dyDescent="0.35">
      <c r="B29" s="32" t="s">
        <v>97</v>
      </c>
      <c r="C29" s="35">
        <v>890</v>
      </c>
      <c r="D29" s="31">
        <v>0.9</v>
      </c>
    </row>
    <row r="30" spans="2:4" ht="15" thickBot="1" x14ac:dyDescent="0.35">
      <c r="B30" s="32" t="s">
        <v>0</v>
      </c>
      <c r="C30" s="35">
        <v>7625</v>
      </c>
      <c r="D30" s="31">
        <v>0.88865573770491801</v>
      </c>
    </row>
    <row r="31" spans="2:4" ht="15" thickBot="1" x14ac:dyDescent="0.35">
      <c r="B31" s="32" t="s">
        <v>8</v>
      </c>
      <c r="C31" s="35">
        <v>1017</v>
      </c>
      <c r="D31" s="31">
        <v>0.89380530973451322</v>
      </c>
    </row>
    <row r="32" spans="2:4" ht="15" thickBot="1" x14ac:dyDescent="0.35">
      <c r="B32" s="32" t="s">
        <v>68</v>
      </c>
      <c r="C32" s="35">
        <v>13</v>
      </c>
      <c r="D32" s="31">
        <v>1</v>
      </c>
    </row>
    <row r="33" spans="2:4" ht="15" thickBot="1" x14ac:dyDescent="0.35">
      <c r="B33" s="32" t="s">
        <v>1</v>
      </c>
      <c r="C33" s="35">
        <v>1475</v>
      </c>
      <c r="D33" s="31">
        <v>0.903728813559322</v>
      </c>
    </row>
    <row r="34" spans="2:4" ht="15" thickBot="1" x14ac:dyDescent="0.35">
      <c r="B34" s="32" t="s">
        <v>101</v>
      </c>
      <c r="C34" s="35">
        <v>22</v>
      </c>
      <c r="D34" s="31">
        <v>1</v>
      </c>
    </row>
    <row r="35" spans="2:4" ht="15" thickBot="1" x14ac:dyDescent="0.35">
      <c r="B35" s="32" t="s">
        <v>96</v>
      </c>
      <c r="C35" s="35">
        <v>1043</v>
      </c>
      <c r="D35" s="31">
        <v>0.92042186001917548</v>
      </c>
    </row>
    <row r="36" spans="2:4" ht="15" thickBot="1" x14ac:dyDescent="0.35">
      <c r="B36" s="32" t="s">
        <v>57</v>
      </c>
      <c r="C36" s="35">
        <v>38</v>
      </c>
      <c r="D36" s="31">
        <v>1</v>
      </c>
    </row>
    <row r="37" spans="2:4" ht="15" thickBot="1" x14ac:dyDescent="0.35">
      <c r="B37" s="32" t="s">
        <v>4</v>
      </c>
      <c r="C37" s="35">
        <v>476</v>
      </c>
      <c r="D37" s="31">
        <v>0.8613445378151261</v>
      </c>
    </row>
    <row r="38" spans="2:4" ht="15" thickBot="1" x14ac:dyDescent="0.35">
      <c r="B38" s="32" t="s">
        <v>15</v>
      </c>
      <c r="C38" s="35">
        <v>443</v>
      </c>
      <c r="D38" s="31">
        <v>0.93905191873589167</v>
      </c>
    </row>
    <row r="39" spans="2:4" ht="15" thickBot="1" x14ac:dyDescent="0.35">
      <c r="B39" s="32" t="s">
        <v>64</v>
      </c>
      <c r="C39" s="35">
        <v>30</v>
      </c>
      <c r="D39" s="31">
        <v>1</v>
      </c>
    </row>
    <row r="40" spans="2:4" ht="15" thickBot="1" x14ac:dyDescent="0.35">
      <c r="B40" s="32" t="s">
        <v>62</v>
      </c>
      <c r="C40" s="35">
        <v>79</v>
      </c>
      <c r="D40" s="31">
        <v>0.88607594936708856</v>
      </c>
    </row>
    <row r="41" spans="2:4" ht="15" thickBot="1" x14ac:dyDescent="0.35">
      <c r="B41" s="32" t="s">
        <v>54</v>
      </c>
      <c r="C41" s="35">
        <v>155</v>
      </c>
      <c r="D41" s="31">
        <v>0.75483870967741939</v>
      </c>
    </row>
    <row r="42" spans="2:4" ht="15" thickBot="1" x14ac:dyDescent="0.35">
      <c r="B42" s="32" t="s">
        <v>102</v>
      </c>
      <c r="C42" s="35">
        <v>75</v>
      </c>
      <c r="D42" s="31">
        <v>0.65333333333333332</v>
      </c>
    </row>
    <row r="43" spans="2:4" ht="15" thickBot="1" x14ac:dyDescent="0.35">
      <c r="B43" s="32" t="s">
        <v>66</v>
      </c>
      <c r="C43" s="35">
        <v>13</v>
      </c>
      <c r="D43" s="31">
        <v>1</v>
      </c>
    </row>
    <row r="44" spans="2:4" ht="15" thickBot="1" x14ac:dyDescent="0.35">
      <c r="B44" s="32" t="s">
        <v>56</v>
      </c>
      <c r="C44" s="35">
        <v>214</v>
      </c>
      <c r="D44" s="31">
        <v>0.93925233644859818</v>
      </c>
    </row>
    <row r="45" spans="2:4" ht="15" thickBot="1" x14ac:dyDescent="0.35">
      <c r="B45" s="32" t="s">
        <v>9</v>
      </c>
      <c r="C45" s="35">
        <v>1691</v>
      </c>
      <c r="D45" s="31">
        <v>0.9438202247191011</v>
      </c>
    </row>
    <row r="46" spans="2:4" ht="15" thickBot="1" x14ac:dyDescent="0.35">
      <c r="B46" s="32" t="s">
        <v>69</v>
      </c>
      <c r="C46" s="35">
        <v>12</v>
      </c>
      <c r="D46" s="31">
        <v>0.91666666666666663</v>
      </c>
    </row>
    <row r="47" spans="2:4" ht="15" thickBot="1" x14ac:dyDescent="0.35">
      <c r="B47" s="32" t="s">
        <v>17</v>
      </c>
      <c r="C47" s="35">
        <v>474</v>
      </c>
      <c r="D47" s="31">
        <v>0.88607594936708856</v>
      </c>
    </row>
    <row r="48" spans="2:4" ht="15" thickBot="1" x14ac:dyDescent="0.35">
      <c r="B48" s="32" t="s">
        <v>11</v>
      </c>
      <c r="C48" s="35">
        <v>318</v>
      </c>
      <c r="D48" s="31">
        <v>0.85849056603773588</v>
      </c>
    </row>
    <row r="49" spans="2:4" ht="15" thickBot="1" x14ac:dyDescent="0.35">
      <c r="B49" s="32" t="s">
        <v>65</v>
      </c>
      <c r="C49" s="35">
        <v>130</v>
      </c>
      <c r="D49" s="31">
        <v>0.90769230769230769</v>
      </c>
    </row>
    <row r="50" spans="2:4" ht="15" thickBot="1" x14ac:dyDescent="0.35">
      <c r="B50" s="32" t="s">
        <v>45</v>
      </c>
      <c r="C50" s="35">
        <v>550</v>
      </c>
      <c r="D50" s="31">
        <v>0.89454545454545453</v>
      </c>
    </row>
    <row r="51" spans="2:4" ht="15" thickBot="1" x14ac:dyDescent="0.35">
      <c r="B51" s="32" t="s">
        <v>78</v>
      </c>
      <c r="C51" s="35">
        <v>49</v>
      </c>
      <c r="D51" s="31">
        <v>0.89795918367346939</v>
      </c>
    </row>
    <row r="52" spans="2:4" ht="15" thickBot="1" x14ac:dyDescent="0.35">
      <c r="B52" s="32" t="s">
        <v>103</v>
      </c>
      <c r="C52" s="35">
        <v>60</v>
      </c>
      <c r="D52" s="31">
        <v>1</v>
      </c>
    </row>
    <row r="53" spans="2:4" ht="15" thickBot="1" x14ac:dyDescent="0.35">
      <c r="B53" s="32" t="s">
        <v>55</v>
      </c>
      <c r="C53" s="35">
        <v>119</v>
      </c>
      <c r="D53" s="31">
        <v>0.8571428571428571</v>
      </c>
    </row>
    <row r="54" spans="2:4" ht="15" thickBot="1" x14ac:dyDescent="0.35">
      <c r="B54" s="32" t="s">
        <v>63</v>
      </c>
      <c r="C54" s="35">
        <v>44</v>
      </c>
      <c r="D54" s="31">
        <v>0.97727272727272729</v>
      </c>
    </row>
    <row r="55" spans="2:4" ht="15" thickBot="1" x14ac:dyDescent="0.35">
      <c r="B55" s="32" t="s">
        <v>19</v>
      </c>
      <c r="C55" s="35">
        <v>535</v>
      </c>
      <c r="D55" s="31">
        <v>0.89532710280373828</v>
      </c>
    </row>
    <row r="56" spans="2:4" ht="15" thickBot="1" x14ac:dyDescent="0.35">
      <c r="B56" s="32" t="s">
        <v>98</v>
      </c>
      <c r="C56" s="35">
        <v>69</v>
      </c>
      <c r="D56" s="31">
        <v>0.94202898550724634</v>
      </c>
    </row>
    <row r="57" spans="2:4" ht="15" thickBot="1" x14ac:dyDescent="0.35">
      <c r="B57" s="32" t="s">
        <v>5</v>
      </c>
      <c r="C57" s="35">
        <v>1914</v>
      </c>
      <c r="D57" s="31">
        <v>0.88871473354231978</v>
      </c>
    </row>
    <row r="58" spans="2:4" ht="15" thickBot="1" x14ac:dyDescent="0.35">
      <c r="B58" s="32" t="s">
        <v>99</v>
      </c>
      <c r="C58" s="35">
        <v>545</v>
      </c>
      <c r="D58" s="31">
        <v>0.92110091743119271</v>
      </c>
    </row>
    <row r="59" spans="2:4" ht="15" thickBot="1" x14ac:dyDescent="0.35">
      <c r="B59" s="32" t="s">
        <v>60</v>
      </c>
      <c r="C59" s="35">
        <v>22</v>
      </c>
      <c r="D59" s="31">
        <v>1</v>
      </c>
    </row>
    <row r="60" spans="2:4" ht="15" thickBot="1" x14ac:dyDescent="0.35">
      <c r="B60" s="32" t="s">
        <v>13</v>
      </c>
      <c r="C60" s="35">
        <v>419</v>
      </c>
      <c r="D60" s="31">
        <v>0.89737470167064437</v>
      </c>
    </row>
    <row r="61" spans="2:4" ht="15" thickBot="1" x14ac:dyDescent="0.35">
      <c r="B61" s="32" t="s">
        <v>26</v>
      </c>
      <c r="C61" s="35">
        <v>13</v>
      </c>
      <c r="D61" s="31">
        <v>1</v>
      </c>
    </row>
    <row r="62" spans="2:4" ht="15" thickBot="1" x14ac:dyDescent="0.35">
      <c r="B62" s="32" t="s">
        <v>59</v>
      </c>
      <c r="C62" s="35">
        <v>11</v>
      </c>
      <c r="D62" s="31">
        <v>0.90909090909090906</v>
      </c>
    </row>
    <row r="63" spans="2:4" ht="15" thickBot="1" x14ac:dyDescent="0.35">
      <c r="B63" s="32" t="s">
        <v>77</v>
      </c>
      <c r="C63" s="35">
        <v>54</v>
      </c>
      <c r="D63" s="31">
        <v>0.92592592592592593</v>
      </c>
    </row>
    <row r="64" spans="2:4" ht="15" thickBot="1" x14ac:dyDescent="0.35">
      <c r="B64" s="32" t="s">
        <v>104</v>
      </c>
      <c r="C64" s="35">
        <v>147</v>
      </c>
      <c r="D64" s="31">
        <v>0.87755102040816324</v>
      </c>
    </row>
    <row r="65" spans="2:4" ht="15" thickBot="1" x14ac:dyDescent="0.35">
      <c r="B65" s="32" t="s">
        <v>105</v>
      </c>
      <c r="C65" s="35">
        <v>150</v>
      </c>
      <c r="D65" s="31">
        <v>0.78666666666666663</v>
      </c>
    </row>
    <row r="66" spans="2:4" ht="15" thickBot="1" x14ac:dyDescent="0.35">
      <c r="B66" s="8" t="s">
        <v>93</v>
      </c>
      <c r="C66" s="33">
        <v>21893</v>
      </c>
      <c r="D66" s="51">
        <v>0.89873475540126979</v>
      </c>
    </row>
    <row r="67" spans="2:4" ht="15" thickBot="1" x14ac:dyDescent="0.35">
      <c r="B67" s="9" t="s">
        <v>94</v>
      </c>
      <c r="C67" s="34">
        <v>10684</v>
      </c>
      <c r="D67" s="53"/>
    </row>
    <row r="68" spans="2:4" x14ac:dyDescent="0.3">
      <c r="B68" s="54" t="s">
        <v>95</v>
      </c>
      <c r="C68" s="54"/>
      <c r="D68" s="54"/>
    </row>
  </sheetData>
  <mergeCells count="12">
    <mergeCell ref="B68:D68"/>
    <mergeCell ref="A1:C1"/>
    <mergeCell ref="A2:C2"/>
    <mergeCell ref="B5:B6"/>
    <mergeCell ref="C5:C6"/>
    <mergeCell ref="D5:D6"/>
    <mergeCell ref="D18:D19"/>
    <mergeCell ref="B20:D20"/>
    <mergeCell ref="B22:B23"/>
    <mergeCell ref="C22:C23"/>
    <mergeCell ref="D22:D23"/>
    <mergeCell ref="D66:D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48"/>
  <sheetViews>
    <sheetView tabSelected="1" workbookViewId="0">
      <selection activeCell="J9" sqref="J9"/>
    </sheetView>
  </sheetViews>
  <sheetFormatPr baseColWidth="10" defaultRowHeight="14.4" x14ac:dyDescent="0.3"/>
  <cols>
    <col min="2" max="2" width="33.33203125" bestFit="1" customWidth="1"/>
    <col min="3" max="3" width="10" customWidth="1"/>
    <col min="4" max="4" width="26" bestFit="1" customWidth="1"/>
    <col min="5" max="5" width="26.33203125" bestFit="1" customWidth="1"/>
  </cols>
  <sheetData>
    <row r="1" spans="1:5" s="67" customFormat="1" ht="15.6" x14ac:dyDescent="0.3">
      <c r="A1" s="66" t="s">
        <v>109</v>
      </c>
      <c r="B1" s="66"/>
      <c r="C1" s="66"/>
    </row>
    <row r="2" spans="1:5" s="67" customFormat="1" x14ac:dyDescent="0.3">
      <c r="A2" s="68" t="s">
        <v>92</v>
      </c>
      <c r="B2" s="68"/>
      <c r="C2" s="68"/>
    </row>
    <row r="3" spans="1:5" s="67" customFormat="1" x14ac:dyDescent="0.3"/>
    <row r="4" spans="1:5" s="67" customFormat="1" ht="15" thickBot="1" x14ac:dyDescent="0.35"/>
    <row r="5" spans="1:5" x14ac:dyDescent="0.3">
      <c r="B5" s="58" t="s">
        <v>85</v>
      </c>
      <c r="C5" s="60" t="s">
        <v>86</v>
      </c>
      <c r="D5" s="62" t="s">
        <v>87</v>
      </c>
      <c r="E5" s="62" t="s">
        <v>88</v>
      </c>
    </row>
    <row r="6" spans="1:5" ht="15" thickBot="1" x14ac:dyDescent="0.35">
      <c r="B6" s="59"/>
      <c r="C6" s="61"/>
      <c r="D6" s="63"/>
      <c r="E6" s="63"/>
    </row>
    <row r="7" spans="1:5" ht="15" thickBot="1" x14ac:dyDescent="0.35">
      <c r="B7" s="32" t="s">
        <v>20</v>
      </c>
      <c r="C7" s="45">
        <v>206</v>
      </c>
      <c r="D7" s="31">
        <v>0.81553398058252424</v>
      </c>
      <c r="E7" s="31">
        <v>0.82</v>
      </c>
    </row>
    <row r="8" spans="1:5" ht="15" thickBot="1" x14ac:dyDescent="0.35">
      <c r="B8" s="32" t="s">
        <v>35</v>
      </c>
      <c r="C8" s="45">
        <v>17</v>
      </c>
      <c r="D8" s="31">
        <v>0.18</v>
      </c>
      <c r="E8" s="31">
        <v>0.2</v>
      </c>
    </row>
    <row r="9" spans="1:5" ht="15" thickBot="1" x14ac:dyDescent="0.35">
      <c r="B9" s="32" t="s">
        <v>48</v>
      </c>
      <c r="C9" s="45">
        <v>60</v>
      </c>
      <c r="D9" s="31">
        <v>0.77</v>
      </c>
      <c r="E9" s="31">
        <v>0.85</v>
      </c>
    </row>
    <row r="10" spans="1:5" ht="15" thickBot="1" x14ac:dyDescent="0.35">
      <c r="B10" s="32" t="s">
        <v>28</v>
      </c>
      <c r="C10" s="45">
        <v>16</v>
      </c>
      <c r="D10" s="31">
        <v>0.69</v>
      </c>
      <c r="E10" s="31">
        <v>0.73</v>
      </c>
    </row>
    <row r="11" spans="1:5" ht="15" thickBot="1" x14ac:dyDescent="0.35">
      <c r="B11" s="32" t="s">
        <v>32</v>
      </c>
      <c r="C11" s="45">
        <v>30</v>
      </c>
      <c r="D11" s="31">
        <v>0.6</v>
      </c>
      <c r="E11" s="31">
        <v>0.72</v>
      </c>
    </row>
    <row r="12" spans="1:5" ht="15" thickBot="1" x14ac:dyDescent="0.35">
      <c r="B12" s="32" t="s">
        <v>52</v>
      </c>
      <c r="C12" s="45">
        <v>140</v>
      </c>
      <c r="D12" s="31">
        <v>0.61428571428571432</v>
      </c>
      <c r="E12" s="31">
        <v>0.62318840579710144</v>
      </c>
    </row>
    <row r="13" spans="1:5" ht="15" thickBot="1" x14ac:dyDescent="0.35">
      <c r="B13" s="32" t="s">
        <v>76</v>
      </c>
      <c r="C13" s="45">
        <v>1144</v>
      </c>
      <c r="D13" s="31">
        <v>0.67919580419580416</v>
      </c>
      <c r="E13" s="31">
        <v>0.79774127310061604</v>
      </c>
    </row>
    <row r="14" spans="1:5" ht="15" thickBot="1" x14ac:dyDescent="0.35">
      <c r="B14" s="32" t="s">
        <v>24</v>
      </c>
      <c r="C14" s="45">
        <v>25</v>
      </c>
      <c r="D14" s="31">
        <v>0.92</v>
      </c>
      <c r="E14" s="31">
        <v>0.92</v>
      </c>
    </row>
    <row r="15" spans="1:5" ht="15" thickBot="1" x14ac:dyDescent="0.35">
      <c r="B15" s="32" t="s">
        <v>75</v>
      </c>
      <c r="C15" s="45">
        <v>107</v>
      </c>
      <c r="D15" s="31">
        <v>0.81308411214953269</v>
      </c>
      <c r="E15" s="31">
        <v>0.87878787878787878</v>
      </c>
    </row>
    <row r="16" spans="1:5" ht="15" thickBot="1" x14ac:dyDescent="0.35">
      <c r="B16" s="32" t="s">
        <v>74</v>
      </c>
      <c r="C16" s="45">
        <v>787</v>
      </c>
      <c r="D16" s="31">
        <v>0.72681067344345618</v>
      </c>
      <c r="E16" s="31">
        <v>0.78787878787878785</v>
      </c>
    </row>
    <row r="17" spans="2:5" ht="15" thickBot="1" x14ac:dyDescent="0.35">
      <c r="B17" s="32" t="s">
        <v>36</v>
      </c>
      <c r="C17" s="45">
        <v>5</v>
      </c>
      <c r="D17" s="31">
        <v>0.8</v>
      </c>
      <c r="E17" s="31">
        <v>0.8</v>
      </c>
    </row>
    <row r="18" spans="2:5" ht="15" thickBot="1" x14ac:dyDescent="0.35">
      <c r="B18" s="32" t="s">
        <v>23</v>
      </c>
      <c r="C18" s="45">
        <v>60</v>
      </c>
      <c r="D18" s="31">
        <v>0.62</v>
      </c>
      <c r="E18" s="31">
        <v>0.64</v>
      </c>
    </row>
    <row r="19" spans="2:5" ht="15" thickBot="1" x14ac:dyDescent="0.35">
      <c r="B19" s="32" t="s">
        <v>31</v>
      </c>
      <c r="C19" s="45">
        <v>30</v>
      </c>
      <c r="D19" s="31">
        <v>0.77</v>
      </c>
      <c r="E19" s="31">
        <v>0.77</v>
      </c>
    </row>
    <row r="20" spans="2:5" ht="15" thickBot="1" x14ac:dyDescent="0.35">
      <c r="B20" s="32" t="s">
        <v>33</v>
      </c>
      <c r="C20" s="45">
        <v>9</v>
      </c>
      <c r="D20" s="31">
        <v>0.11</v>
      </c>
      <c r="E20" s="31">
        <v>0.33</v>
      </c>
    </row>
    <row r="21" spans="2:5" ht="15" thickBot="1" x14ac:dyDescent="0.35">
      <c r="B21" s="32" t="s">
        <v>30</v>
      </c>
      <c r="C21" s="45">
        <v>30</v>
      </c>
      <c r="D21" s="31">
        <v>0.47</v>
      </c>
      <c r="E21" s="31">
        <v>0.54</v>
      </c>
    </row>
    <row r="22" spans="2:5" ht="15" thickBot="1" x14ac:dyDescent="0.35">
      <c r="B22" s="32" t="s">
        <v>49</v>
      </c>
      <c r="C22" s="45">
        <v>103</v>
      </c>
      <c r="D22" s="31">
        <v>0.64077669902912626</v>
      </c>
      <c r="E22" s="31">
        <v>0.64</v>
      </c>
    </row>
    <row r="23" spans="2:5" ht="15" thickBot="1" x14ac:dyDescent="0.35">
      <c r="B23" s="32" t="s">
        <v>29</v>
      </c>
      <c r="C23" s="45">
        <v>69</v>
      </c>
      <c r="D23" s="31">
        <v>0.84</v>
      </c>
      <c r="E23" s="31">
        <v>0.84</v>
      </c>
    </row>
    <row r="24" spans="2:5" ht="15" thickBot="1" x14ac:dyDescent="0.35">
      <c r="B24" s="32" t="s">
        <v>71</v>
      </c>
      <c r="C24" s="45">
        <v>90</v>
      </c>
      <c r="D24" s="31">
        <v>0.77</v>
      </c>
      <c r="E24" s="31">
        <v>0.91</v>
      </c>
    </row>
    <row r="25" spans="2:5" ht="15" thickBot="1" x14ac:dyDescent="0.35">
      <c r="B25" s="32" t="s">
        <v>2</v>
      </c>
      <c r="C25" s="45">
        <v>90</v>
      </c>
      <c r="D25" s="31">
        <v>0.8</v>
      </c>
      <c r="E25" s="31">
        <v>0.8</v>
      </c>
    </row>
    <row r="26" spans="2:5" ht="15" thickBot="1" x14ac:dyDescent="0.35">
      <c r="B26" s="32" t="s">
        <v>34</v>
      </c>
      <c r="C26" s="45">
        <v>30</v>
      </c>
      <c r="D26" s="31">
        <v>0.83</v>
      </c>
      <c r="E26" s="31">
        <v>0.83</v>
      </c>
    </row>
    <row r="27" spans="2:5" ht="15" thickBot="1" x14ac:dyDescent="0.35">
      <c r="B27" s="32" t="s">
        <v>27</v>
      </c>
      <c r="C27" s="45">
        <v>82</v>
      </c>
      <c r="D27" s="31">
        <v>0.59756097560975607</v>
      </c>
      <c r="E27" s="31">
        <v>0.6</v>
      </c>
    </row>
    <row r="28" spans="2:5" ht="15" thickBot="1" x14ac:dyDescent="0.35">
      <c r="B28" s="32" t="s">
        <v>3</v>
      </c>
      <c r="C28" s="45">
        <v>141</v>
      </c>
      <c r="D28" s="31">
        <v>0.87234042553191493</v>
      </c>
      <c r="E28" s="31">
        <v>0.87</v>
      </c>
    </row>
    <row r="29" spans="2:5" ht="15" thickBot="1" x14ac:dyDescent="0.35">
      <c r="B29" s="32" t="s">
        <v>50</v>
      </c>
      <c r="C29" s="45">
        <v>133</v>
      </c>
      <c r="D29" s="31">
        <v>0.82706766917293228</v>
      </c>
      <c r="E29" s="31">
        <v>0.83</v>
      </c>
    </row>
    <row r="30" spans="2:5" ht="15" thickBot="1" x14ac:dyDescent="0.35">
      <c r="B30" s="32" t="s">
        <v>26</v>
      </c>
      <c r="C30" s="45">
        <v>73</v>
      </c>
      <c r="D30" s="31">
        <v>0.27397260273972601</v>
      </c>
      <c r="E30" s="31">
        <v>0.27</v>
      </c>
    </row>
    <row r="31" spans="2:5" ht="15" thickBot="1" x14ac:dyDescent="0.35">
      <c r="B31" s="32" t="s">
        <v>21</v>
      </c>
      <c r="C31" s="45">
        <v>9</v>
      </c>
      <c r="D31" s="31">
        <v>0.11</v>
      </c>
      <c r="E31" s="31">
        <v>0.11</v>
      </c>
    </row>
    <row r="32" spans="2:5" ht="15" thickBot="1" x14ac:dyDescent="0.35">
      <c r="B32" s="32" t="s">
        <v>51</v>
      </c>
      <c r="C32" s="45">
        <v>90</v>
      </c>
      <c r="D32" s="31">
        <v>0.78</v>
      </c>
      <c r="E32" s="31">
        <v>0.78</v>
      </c>
    </row>
    <row r="33" spans="2:5" ht="15" thickBot="1" x14ac:dyDescent="0.35">
      <c r="B33" s="8" t="s">
        <v>106</v>
      </c>
      <c r="C33" s="33">
        <v>3576</v>
      </c>
      <c r="D33" s="51">
        <v>0.70805369127516782</v>
      </c>
      <c r="E33" s="51">
        <v>0.76611195158850232</v>
      </c>
    </row>
    <row r="34" spans="2:5" ht="15" thickBot="1" x14ac:dyDescent="0.35">
      <c r="B34" s="9" t="s">
        <v>107</v>
      </c>
      <c r="C34" s="34">
        <v>2532</v>
      </c>
      <c r="D34" s="53"/>
      <c r="E34" s="53"/>
    </row>
    <row r="35" spans="2:5" x14ac:dyDescent="0.3">
      <c r="B35" s="57" t="s">
        <v>95</v>
      </c>
      <c r="C35" s="57"/>
      <c r="D35" s="57"/>
      <c r="E35" s="57"/>
    </row>
    <row r="36" spans="2:5" ht="15" thickBot="1" x14ac:dyDescent="0.35"/>
    <row r="37" spans="2:5" x14ac:dyDescent="0.3">
      <c r="B37" s="58" t="s">
        <v>91</v>
      </c>
      <c r="C37" s="60" t="s">
        <v>86</v>
      </c>
      <c r="D37" s="62" t="s">
        <v>87</v>
      </c>
      <c r="E37" s="62" t="s">
        <v>88</v>
      </c>
    </row>
    <row r="38" spans="2:5" ht="15" thickBot="1" x14ac:dyDescent="0.35">
      <c r="B38" s="59"/>
      <c r="C38" s="61"/>
      <c r="D38" s="63"/>
      <c r="E38" s="63"/>
    </row>
    <row r="39" spans="2:5" ht="15" thickBot="1" x14ac:dyDescent="0.35">
      <c r="B39" s="30" t="s">
        <v>72</v>
      </c>
      <c r="C39" s="45">
        <v>1397</v>
      </c>
      <c r="D39" s="46">
        <v>0.24982104509663564</v>
      </c>
      <c r="E39" s="31">
        <v>0.33017975402081362</v>
      </c>
    </row>
    <row r="40" spans="2:5" ht="15" thickBot="1" x14ac:dyDescent="0.35">
      <c r="B40" s="32" t="s">
        <v>76</v>
      </c>
      <c r="C40" s="45">
        <v>10319</v>
      </c>
      <c r="D40" s="31">
        <v>0.47126659560034889</v>
      </c>
      <c r="E40" s="31">
        <v>0.66470749043193</v>
      </c>
    </row>
    <row r="41" spans="2:5" ht="15" thickBot="1" x14ac:dyDescent="0.35">
      <c r="B41" s="32" t="s">
        <v>74</v>
      </c>
      <c r="C41" s="45">
        <v>1045</v>
      </c>
      <c r="D41" s="31">
        <v>0.64497607655502387</v>
      </c>
      <c r="E41" s="31">
        <v>0.75139353400222963</v>
      </c>
    </row>
    <row r="42" spans="2:5" ht="15" thickBot="1" x14ac:dyDescent="0.35">
      <c r="B42" s="32" t="s">
        <v>7</v>
      </c>
      <c r="C42" s="45">
        <v>2977</v>
      </c>
      <c r="D42" s="31">
        <v>0.49983204568357409</v>
      </c>
      <c r="E42" s="31">
        <v>0.66458240285841896</v>
      </c>
    </row>
    <row r="43" spans="2:5" ht="15" thickBot="1" x14ac:dyDescent="0.35">
      <c r="B43" s="32" t="s">
        <v>71</v>
      </c>
      <c r="C43" s="45">
        <v>3485</v>
      </c>
      <c r="D43" s="31">
        <v>0.56728837876614058</v>
      </c>
      <c r="E43" s="31">
        <v>0.8373570520965693</v>
      </c>
    </row>
    <row r="44" spans="2:5" ht="15" thickBot="1" x14ac:dyDescent="0.35">
      <c r="B44" s="32" t="s">
        <v>70</v>
      </c>
      <c r="C44" s="45">
        <v>1703</v>
      </c>
      <c r="D44" s="31">
        <v>0.45214327657075748</v>
      </c>
      <c r="E44" s="31">
        <v>0.49013367281985998</v>
      </c>
    </row>
    <row r="45" spans="2:5" ht="15" thickBot="1" x14ac:dyDescent="0.35">
      <c r="B45" s="32" t="s">
        <v>73</v>
      </c>
      <c r="C45" s="45">
        <v>967</v>
      </c>
      <c r="D45" s="31">
        <v>0.58221302998965874</v>
      </c>
      <c r="E45" s="31">
        <v>0.62278761061946908</v>
      </c>
    </row>
    <row r="46" spans="2:5" ht="15" thickBot="1" x14ac:dyDescent="0.35">
      <c r="B46" s="8" t="s">
        <v>106</v>
      </c>
      <c r="C46" s="33">
        <v>21893</v>
      </c>
      <c r="D46" s="51">
        <v>0.4880098661672681</v>
      </c>
      <c r="E46" s="51">
        <v>0.65245801526717562</v>
      </c>
    </row>
    <row r="47" spans="2:5" ht="15" thickBot="1" x14ac:dyDescent="0.35">
      <c r="B47" s="9" t="s">
        <v>107</v>
      </c>
      <c r="C47" s="34">
        <v>10684</v>
      </c>
      <c r="D47" s="53"/>
      <c r="E47" s="53"/>
    </row>
    <row r="48" spans="2:5" x14ac:dyDescent="0.3">
      <c r="B48" s="57" t="s">
        <v>95</v>
      </c>
      <c r="C48" s="57"/>
      <c r="D48" s="57"/>
      <c r="E48" s="57"/>
    </row>
  </sheetData>
  <mergeCells count="16">
    <mergeCell ref="D46:D47"/>
    <mergeCell ref="E46:E47"/>
    <mergeCell ref="B48:E48"/>
    <mergeCell ref="E5:E6"/>
    <mergeCell ref="D33:D34"/>
    <mergeCell ref="E33:E34"/>
    <mergeCell ref="B35:E35"/>
    <mergeCell ref="B37:B38"/>
    <mergeCell ref="C37:C38"/>
    <mergeCell ref="D37:D38"/>
    <mergeCell ref="E37:E38"/>
    <mergeCell ref="A1:C1"/>
    <mergeCell ref="A2:C2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10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b150946a-e91e-41f5-8b47-a9dbc3d237ee">AEVVZYF6TF2M-981-12</_dlc_DocId>
    <_dlc_DocIdUrl xmlns="b150946a-e91e-41f5-8b47-a9dbc3d237ee">
      <Url>http://www.aerocivil.gov.co/AAeronautica/Estadisticas/Calidad-Servicio/Cumplimiento/_layouts/DocIdRedir.aspx?ID=AEVVZYF6TF2M-981-12</Url>
      <Description>AEVVZYF6TF2M-981-12</Description>
    </_dlc_DocIdUrl>
  </documentManagement>
</p:properties>
</file>

<file path=customXml/itemProps1.xml><?xml version="1.0" encoding="utf-8"?>
<ds:datastoreItem xmlns:ds="http://schemas.openxmlformats.org/officeDocument/2006/customXml" ds:itemID="{BF38523F-8D17-4D66-9633-7D19E17C66BA}"/>
</file>

<file path=customXml/itemProps2.xml><?xml version="1.0" encoding="utf-8"?>
<ds:datastoreItem xmlns:ds="http://schemas.openxmlformats.org/officeDocument/2006/customXml" ds:itemID="{82A4940F-C4ED-45E6-A4A5-5E9F7AC59AE3}"/>
</file>

<file path=customXml/itemProps3.xml><?xml version="1.0" encoding="utf-8"?>
<ds:datastoreItem xmlns:ds="http://schemas.openxmlformats.org/officeDocument/2006/customXml" ds:itemID="{41EDF793-EC3B-42DE-A80E-057EEBA88313}"/>
</file>

<file path=customXml/itemProps4.xml><?xml version="1.0" encoding="utf-8"?>
<ds:datastoreItem xmlns:ds="http://schemas.openxmlformats.org/officeDocument/2006/customXml" ds:itemID="{82A4940F-C4ED-45E6-A4A5-5E9F7AC59A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AEROPUERTOS INTERNACIONALES</vt:lpstr>
      <vt:lpstr>AEROPUERTOS NACIONALES</vt:lpstr>
      <vt:lpstr>EMPRESAS INTERNACIONALES</vt:lpstr>
      <vt:lpstr>EMPRESAS NACIONALES</vt:lpstr>
      <vt:lpstr>TOTAL AEROPUERTOS</vt:lpstr>
      <vt:lpstr>TOTAL EMPRESAS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noviembre 2013</dc:title>
  <dc:creator>Tatiana del Pilar Ballen Lozano</dc:creator>
  <cp:lastModifiedBy>Tatiana del Pilar Ballen Lozano</cp:lastModifiedBy>
  <dcterms:created xsi:type="dcterms:W3CDTF">2013-11-18T19:58:27Z</dcterms:created>
  <dcterms:modified xsi:type="dcterms:W3CDTF">2013-12-18T19:02:56Z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  <property fmtid="{D5CDD505-2E9C-101B-9397-08002B2CF9AE}" pid="3" name="_dlc_DocIdItemGuid">
    <vt:lpwstr>1cce6df5-985b-4b86-a29b-27112c7fdc0a</vt:lpwstr>
  </property>
</Properties>
</file>